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imada\AppData\Local\Temp\claude\C--Users-imada--claude\81c2d8c1-2bc4-4bba-b463-a3bd7a0c6de2\scratchpad\stage\"/>
    </mc:Choice>
  </mc:AlternateContent>
  <xr:revisionPtr revIDLastSave="0" documentId="13_ncr:1_{2953832C-E212-4266-B335-E17658A24F97}" xr6:coauthVersionLast="47" xr6:coauthVersionMax="47" xr10:uidLastSave="{00000000-0000-0000-0000-000000000000}"/>
  <workbookProtection workbookAlgorithmName="SHA-512" workbookHashValue="WDiMeokceVGLyK3yYxy2MoiyuzxPOiYLt3VK4FYrGTyprrvOds9TWZY8mQYalPJWbw2b5PjMgXSxzCxy155n4Q==" workbookSaltValue="phbIzi+QKBR8SD/nVJ+zrw==" workbookSpinCount="100000" lockStructure="1"/>
  <bookViews>
    <workbookView xWindow="-110" yWindow="-110" windowWidth="34620" windowHeight="13900" tabRatio="500" xr2:uid="{00000000-000D-0000-FFFF-FFFF00000000}"/>
  </bookViews>
  <sheets>
    <sheet name="Master_Data" sheetId="1" r:id="rId1"/>
    <sheet name="Model Equations" sheetId="2" r:id="rId2"/>
    <sheet name="Assumptions &amp; Parameters" sheetId="3" r:id="rId3"/>
    <sheet name="Chem Structures (F2)" sheetId="4" r:id="rId4"/>
    <sheet name="Phase Behavior (F3)" sheetId="5" r:id="rId5"/>
    <sheet name="IFT Data (F4)" sheetId="6" r:id="rId6"/>
    <sheet name="Contact Angle (F5)" sheetId="7" r:id="rId7"/>
    <sheet name="Coreflood A10 (F6)" sheetId="8" r:id="rId8"/>
    <sheet name="Coreflood SN7 (F7)" sheetId="9" r:id="rId9"/>
    <sheet name="Retention Screen (F8)" sheetId="10" r:id="rId10"/>
    <sheet name="Cret Contour (F9)" sheetId="11" r:id="rId11"/>
  </sheets>
  <definedNames>
    <definedName name="_xlnm.Print_Area" localSheetId="2">'Assumptions &amp; Parameters'!$A$1:$F$36</definedName>
    <definedName name="_xlnm.Print_Area" localSheetId="3">'Chem Structures (F2)'!$A$1:$F$42</definedName>
    <definedName name="_xlnm.Print_Area" localSheetId="6">'Contact Angle (F5)'!$A$1:$F$57</definedName>
    <definedName name="_xlnm.Print_Area" localSheetId="7">'Coreflood A10 (F6)'!$A$1:$F$71</definedName>
    <definedName name="_xlnm.Print_Area" localSheetId="8">'Coreflood SN7 (F7)'!$A$1:$F$69</definedName>
    <definedName name="_xlnm.Print_Area" localSheetId="10">'Cret Contour (F9)'!$A$1:$F$36</definedName>
    <definedName name="_xlnm.Print_Area" localSheetId="5">'IFT Data (F4)'!$A$1:$F$70</definedName>
    <definedName name="_xlnm.Print_Area" localSheetId="0">Master_Data!$A$1:$D$19</definedName>
    <definedName name="_xlnm.Print_Area" localSheetId="1">'Model Equations'!$A$1:$E$27</definedName>
    <definedName name="_xlnm.Print_Area" localSheetId="4">'Phase Behavior (F3)'!$A$1:$F$45</definedName>
    <definedName name="_xlnm.Print_Area" localSheetId="9">'Retention Screen (F8)'!$A$1:$F$32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1" l="1"/>
  <c r="B9" i="11"/>
  <c r="B8" i="11"/>
  <c r="B7" i="11"/>
  <c r="B6" i="11"/>
  <c r="B9" i="10"/>
  <c r="B8" i="10"/>
  <c r="B6" i="10"/>
  <c r="C15" i="3"/>
  <c r="C14" i="3"/>
  <c r="B10" i="10" l="1"/>
  <c r="C33" i="3"/>
  <c r="C34" i="3" s="1"/>
  <c r="C35" i="3" s="1"/>
  <c r="C23" i="3" s="1"/>
  <c r="C22" i="3" s="1"/>
  <c r="C36" i="3" l="1"/>
  <c r="C20" i="3"/>
  <c r="B5" i="10" s="1"/>
  <c r="B7" i="10"/>
  <c r="B5" i="11" l="1"/>
  <c r="B11" i="11"/>
</calcChain>
</file>

<file path=xl/sharedStrings.xml><?xml version="1.0" encoding="utf-8"?>
<sst xmlns="http://schemas.openxmlformats.org/spreadsheetml/2006/main" count="475" uniqueCount="278">
  <si>
    <t>MODEL EQUATIONS AND DERIVATIONS</t>
  </si>
  <si>
    <t>Computed quantities in the figures derive from the equations below, using inputs from the Assumptions &amp; Parameters sheet.</t>
  </si>
  <si>
    <t>1.  Interfacial tension</t>
  </si>
  <si>
    <t>Eq.</t>
  </si>
  <si>
    <t>Name</t>
  </si>
  <si>
    <t>Formula</t>
  </si>
  <si>
    <t>Unit</t>
  </si>
  <si>
    <t>Notes</t>
  </si>
  <si>
    <t>IFT-1</t>
  </si>
  <si>
    <t>Power-law IFT trendline</t>
  </si>
  <si>
    <r>
      <rPr>
        <sz val="10"/>
        <rFont val="Aptos"/>
      </rPr>
      <t>IFT(T) = a · T</t>
    </r>
    <r>
      <rPr>
        <vertAlign val="superscript"/>
        <sz val="10"/>
        <rFont val="Aptos"/>
      </rPr>
      <t>b</t>
    </r>
  </si>
  <si>
    <t>mN/m</t>
  </si>
  <si>
    <t>Fit to 60-90 °C measured points per formulation; extrapolated to 100-120 °C.</t>
  </si>
  <si>
    <t>IFT-2</t>
  </si>
  <si>
    <t>Huh correlation</t>
  </si>
  <si>
    <r>
      <rPr>
        <sz val="10"/>
        <rFont val="Aptos"/>
      </rPr>
      <t>σ* = C</t>
    </r>
    <r>
      <rPr>
        <vertAlign val="subscript"/>
        <sz val="10"/>
        <rFont val="Aptos"/>
      </rPr>
      <t>Huh</t>
    </r>
    <r>
      <rPr>
        <sz val="10"/>
        <rFont val="Aptos"/>
      </rPr>
      <t xml:space="preserve"> / R</t>
    </r>
    <r>
      <rPr>
        <vertAlign val="superscript"/>
        <sz val="10"/>
        <rFont val="Aptos"/>
      </rPr>
      <t>2</t>
    </r>
  </si>
  <si>
    <r>
      <rPr>
        <sz val="8"/>
        <rFont val="Aptos"/>
      </rPr>
      <t>C</t>
    </r>
    <r>
      <rPr>
        <vertAlign val="subscript"/>
        <sz val="8"/>
        <rFont val="Aptos"/>
      </rPr>
      <t>Huh</t>
    </r>
    <r>
      <rPr>
        <sz val="8"/>
        <rFont val="Aptos"/>
      </rPr>
      <t xml:space="preserve"> = 0.3 mN/m. R from the phase-behavior scan at S*.</t>
    </r>
  </si>
  <si>
    <t xml:space="preserve">2.  Recovery scaling </t>
  </si>
  <si>
    <t>RF-1</t>
  </si>
  <si>
    <t>Incremental recovery factor</t>
  </si>
  <si>
    <r>
      <rPr>
        <sz val="10"/>
        <rFont val="Aptos"/>
      </rPr>
      <t>RF</t>
    </r>
    <r>
      <rPr>
        <vertAlign val="subscript"/>
        <sz val="10"/>
        <rFont val="Aptos"/>
      </rPr>
      <t>inc</t>
    </r>
    <r>
      <rPr>
        <sz val="10"/>
        <rFont val="Aptos"/>
      </rPr>
      <t xml:space="preserve"> = min( R</t>
    </r>
    <r>
      <rPr>
        <vertAlign val="subscript"/>
        <sz val="10"/>
        <rFont val="Aptos"/>
      </rPr>
      <t>lab</t>
    </r>
    <r>
      <rPr>
        <sz val="10"/>
        <rFont val="Aptos"/>
      </rPr>
      <t xml:space="preserve"> · (S</t>
    </r>
    <r>
      <rPr>
        <vertAlign val="subscript"/>
        <sz val="10"/>
        <rFont val="Aptos"/>
      </rPr>
      <t>orw</t>
    </r>
    <r>
      <rPr>
        <sz val="10"/>
        <rFont val="Aptos"/>
      </rPr>
      <t>/S</t>
    </r>
    <r>
      <rPr>
        <vertAlign val="subscript"/>
        <sz val="10"/>
        <rFont val="Aptos"/>
      </rPr>
      <t>oi</t>
    </r>
    <r>
      <rPr>
        <sz val="10"/>
        <rFont val="Aptos"/>
      </rPr>
      <t>) · E</t>
    </r>
    <r>
      <rPr>
        <vertAlign val="subscript"/>
        <sz val="10"/>
        <rFont val="Aptos"/>
      </rPr>
      <t>v</t>
    </r>
    <r>
      <rPr>
        <sz val="10"/>
        <rFont val="Aptos"/>
      </rPr>
      <t xml:space="preserve"> ,  RF</t>
    </r>
    <r>
      <rPr>
        <vertAlign val="subscript"/>
        <sz val="10"/>
        <rFont val="Aptos"/>
      </rPr>
      <t>tech</t>
    </r>
    <r>
      <rPr>
        <sz val="10"/>
        <rFont val="Aptos"/>
      </rPr>
      <t xml:space="preserve"> )</t>
    </r>
  </si>
  <si>
    <t>% OOIP</t>
  </si>
  <si>
    <r>
      <rPr>
        <sz val="8"/>
        <rFont val="Aptos"/>
      </rPr>
      <t>Scales lab recovery to field by sweep and saturation ratio; capped at the technical limit RF</t>
    </r>
    <r>
      <rPr>
        <vertAlign val="subscript"/>
        <sz val="8"/>
        <rFont val="Aptos"/>
      </rPr>
      <t>tech</t>
    </r>
    <r>
      <rPr>
        <sz val="8"/>
        <rFont val="Aptos"/>
      </rPr>
      <t>.</t>
    </r>
  </si>
  <si>
    <t xml:space="preserve">3.  Retention-cost screening </t>
  </si>
  <si>
    <t>Eq. 9</t>
  </si>
  <si>
    <t>Base-case retention cost</t>
  </si>
  <si>
    <r>
      <rPr>
        <sz val="10"/>
        <rFont val="Aptos"/>
      </rPr>
      <t>C</t>
    </r>
    <r>
      <rPr>
        <vertAlign val="subscript"/>
        <sz val="10"/>
        <rFont val="Aptos"/>
      </rPr>
      <t>ret,base</t>
    </r>
    <r>
      <rPr>
        <sz val="10"/>
        <rFont val="Aptos"/>
      </rPr>
      <t xml:space="preserve"> = P</t>
    </r>
    <r>
      <rPr>
        <vertAlign val="subscript"/>
        <sz val="10"/>
        <rFont val="Aptos"/>
      </rPr>
      <t>s</t>
    </r>
    <r>
      <rPr>
        <sz val="10"/>
        <rFont val="Aptos"/>
      </rPr>
      <t xml:space="preserve"> · M</t>
    </r>
    <r>
      <rPr>
        <vertAlign val="subscript"/>
        <sz val="10"/>
        <rFont val="Aptos"/>
      </rPr>
      <t>loss</t>
    </r>
    <r>
      <rPr>
        <sz val="10"/>
        <rFont val="Aptos"/>
      </rPr>
      <t xml:space="preserve"> / Q</t>
    </r>
    <r>
      <rPr>
        <vertAlign val="subscript"/>
        <sz val="10"/>
        <rFont val="Aptos"/>
      </rPr>
      <t>inc</t>
    </r>
  </si>
  <si>
    <t>USD/inc.bbl</t>
  </si>
  <si>
    <r>
      <rPr>
        <sz val="8"/>
        <rFont val="Aptos"/>
      </rPr>
      <t>Prices retained surfactant mass per incremental barrel. Q</t>
    </r>
    <r>
      <rPr>
        <vertAlign val="subscript"/>
        <sz val="8"/>
        <rFont val="Aptos"/>
      </rPr>
      <t>inc</t>
    </r>
    <r>
      <rPr>
        <sz val="8"/>
        <rFont val="Aptos"/>
      </rPr>
      <t xml:space="preserve"> = 1 bbl by construction.</t>
    </r>
  </si>
  <si>
    <t>Eq. 10</t>
  </si>
  <si>
    <t>Retention-cost scaling</t>
  </si>
  <si>
    <r>
      <rPr>
        <sz val="10"/>
        <rFont val="Aptos"/>
      </rPr>
      <t>C</t>
    </r>
    <r>
      <rPr>
        <vertAlign val="subscript"/>
        <sz val="10"/>
        <rFont val="Aptos"/>
      </rPr>
      <t>ret</t>
    </r>
    <r>
      <rPr>
        <sz val="10"/>
        <rFont val="Aptos"/>
      </rPr>
      <t>(Γ) = C</t>
    </r>
    <r>
      <rPr>
        <vertAlign val="subscript"/>
        <sz val="10"/>
        <rFont val="Aptos"/>
      </rPr>
      <t>ret,base</t>
    </r>
    <r>
      <rPr>
        <sz val="10"/>
        <rFont val="Aptos"/>
      </rPr>
      <t xml:space="preserve"> · (Γ/Γ</t>
    </r>
    <r>
      <rPr>
        <vertAlign val="subscript"/>
        <sz val="10"/>
        <rFont val="Aptos"/>
      </rPr>
      <t>base</t>
    </r>
    <r>
      <rPr>
        <sz val="10"/>
        <rFont val="Aptos"/>
      </rPr>
      <t>)</t>
    </r>
  </si>
  <si>
    <t>Manuscript Eq. (10). Linear scaling of retention cost with retention Γ from the base case.</t>
  </si>
  <si>
    <t>Eq. 11</t>
  </si>
  <si>
    <t>Maximum allowable retention</t>
  </si>
  <si>
    <r>
      <rPr>
        <sz val="10"/>
        <rFont val="Aptos"/>
      </rPr>
      <t>Γ</t>
    </r>
    <r>
      <rPr>
        <vertAlign val="subscript"/>
        <sz val="10"/>
        <rFont val="Aptos"/>
      </rPr>
      <t>max</t>
    </r>
    <r>
      <rPr>
        <sz val="10"/>
        <rFont val="Aptos"/>
      </rPr>
      <t xml:space="preserve"> = (B · Γ</t>
    </r>
    <r>
      <rPr>
        <vertAlign val="subscript"/>
        <sz val="10"/>
        <rFont val="Aptos"/>
      </rPr>
      <t>base</t>
    </r>
    <r>
      <rPr>
        <sz val="10"/>
        <rFont val="Aptos"/>
      </rPr>
      <t>) / C</t>
    </r>
    <r>
      <rPr>
        <vertAlign val="subscript"/>
        <sz val="10"/>
        <rFont val="Aptos"/>
      </rPr>
      <t>ret,base</t>
    </r>
  </si>
  <si>
    <t>mg/g-rock</t>
  </si>
  <si>
    <t>Manuscript Eq. (11). Inversion of Eq. (10): retention ceiling for budget B.</t>
  </si>
  <si>
    <r>
      <rPr>
        <b/>
        <sz val="9"/>
        <rFont val="Aptos"/>
      </rPr>
      <t>C</t>
    </r>
    <r>
      <rPr>
        <b/>
        <vertAlign val="subscript"/>
        <sz val="9"/>
        <rFont val="Aptos"/>
      </rPr>
      <t>ret</t>
    </r>
  </si>
  <si>
    <r>
      <rPr>
        <sz val="9"/>
        <rFont val="Aptos"/>
      </rPr>
      <t>C</t>
    </r>
    <r>
      <rPr>
        <vertAlign val="subscript"/>
        <sz val="9"/>
        <rFont val="Aptos"/>
      </rPr>
      <t>ret</t>
    </r>
    <r>
      <rPr>
        <sz val="9"/>
        <rFont val="Aptos"/>
      </rPr>
      <t xml:space="preserve"> contour form</t>
    </r>
  </si>
  <si>
    <r>
      <rPr>
        <sz val="10"/>
        <rFont val="Aptos"/>
      </rPr>
      <t>C</t>
    </r>
    <r>
      <rPr>
        <vertAlign val="subscript"/>
        <sz val="10"/>
        <rFont val="Aptos"/>
      </rPr>
      <t>ret</t>
    </r>
    <r>
      <rPr>
        <sz val="10"/>
        <rFont val="Aptos"/>
      </rPr>
      <t xml:space="preserve"> = K · Γ · P</t>
    </r>
    <r>
      <rPr>
        <vertAlign val="subscript"/>
        <sz val="10"/>
        <rFont val="Aptos"/>
      </rPr>
      <t>s</t>
    </r>
    <r>
      <rPr>
        <sz val="10"/>
        <rFont val="Aptos"/>
      </rPr>
      <t xml:space="preserve"> / E</t>
    </r>
    <r>
      <rPr>
        <vertAlign val="subscript"/>
        <sz val="10"/>
        <rFont val="Aptos"/>
      </rPr>
      <t>v</t>
    </r>
  </si>
  <si>
    <t>Lumped form for contour generation. K = 13.408 from base-case parameters.</t>
  </si>
  <si>
    <t>Γ at B</t>
  </si>
  <si>
    <t>Retention at budget ceiling</t>
  </si>
  <si>
    <r>
      <rPr>
        <sz val="10"/>
        <rFont val="Aptos"/>
      </rPr>
      <t>Γ = B · E</t>
    </r>
    <r>
      <rPr>
        <vertAlign val="subscript"/>
        <sz val="10"/>
        <rFont val="Aptos"/>
      </rPr>
      <t>v</t>
    </r>
    <r>
      <rPr>
        <sz val="10"/>
        <rFont val="Aptos"/>
      </rPr>
      <t xml:space="preserve"> / (K · P</t>
    </r>
    <r>
      <rPr>
        <vertAlign val="subscript"/>
        <sz val="10"/>
        <rFont val="Aptos"/>
      </rPr>
      <t>s</t>
    </r>
    <r>
      <rPr>
        <sz val="10"/>
        <rFont val="Aptos"/>
      </rPr>
      <t>)</t>
    </r>
  </si>
  <si>
    <r>
      <rPr>
        <sz val="8"/>
        <rFont val="Aptos"/>
      </rPr>
      <t>Iso-cost boundary in E</t>
    </r>
    <r>
      <rPr>
        <vertAlign val="subscript"/>
        <sz val="8"/>
        <rFont val="Aptos"/>
      </rPr>
      <t>v</t>
    </r>
    <r>
      <rPr>
        <sz val="8"/>
        <rFont val="Aptos"/>
      </rPr>
      <t>-Γ or P</t>
    </r>
    <r>
      <rPr>
        <vertAlign val="subscript"/>
        <sz val="8"/>
        <rFont val="Aptos"/>
      </rPr>
      <t>s</t>
    </r>
    <r>
      <rPr>
        <sz val="8"/>
        <rFont val="Aptos"/>
      </rPr>
      <t>-Γ space for budget B.</t>
    </r>
  </si>
  <si>
    <r>
      <rPr>
        <b/>
        <sz val="9"/>
        <rFont val="Aptos"/>
      </rPr>
      <t>Γ</t>
    </r>
    <r>
      <rPr>
        <b/>
        <vertAlign val="subscript"/>
        <sz val="9"/>
        <rFont val="Aptos"/>
      </rPr>
      <t>max</t>
    </r>
    <r>
      <rPr>
        <b/>
        <sz val="9"/>
        <rFont val="Aptos"/>
      </rPr>
      <t>(P</t>
    </r>
    <r>
      <rPr>
        <b/>
        <vertAlign val="subscript"/>
        <sz val="9"/>
        <rFont val="Aptos"/>
      </rPr>
      <t>s</t>
    </r>
    <r>
      <rPr>
        <b/>
        <sz val="9"/>
        <rFont val="Aptos"/>
      </rPr>
      <t>,B)</t>
    </r>
  </si>
  <si>
    <r>
      <rPr>
        <sz val="9"/>
        <rFont val="Aptos"/>
      </rPr>
      <t>Max retention, P</t>
    </r>
    <r>
      <rPr>
        <vertAlign val="subscript"/>
        <sz val="9"/>
        <rFont val="Aptos"/>
      </rPr>
      <t>s</t>
    </r>
    <r>
      <rPr>
        <sz val="9"/>
        <rFont val="Aptos"/>
      </rPr>
      <t>-B space</t>
    </r>
  </si>
  <si>
    <r>
      <rPr>
        <sz val="10"/>
        <rFont val="Aptos"/>
      </rPr>
      <t>Γ</t>
    </r>
    <r>
      <rPr>
        <vertAlign val="subscript"/>
        <sz val="10"/>
        <rFont val="Aptos"/>
      </rPr>
      <t>max</t>
    </r>
    <r>
      <rPr>
        <sz val="10"/>
        <rFont val="Aptos"/>
      </rPr>
      <t xml:space="preserve"> = Γ</t>
    </r>
    <r>
      <rPr>
        <vertAlign val="subscript"/>
        <sz val="10"/>
        <rFont val="Aptos"/>
      </rPr>
      <t>rmax</t>
    </r>
    <r>
      <rPr>
        <sz val="10"/>
        <rFont val="Aptos"/>
      </rPr>
      <t xml:space="preserve"> · (B/C</t>
    </r>
    <r>
      <rPr>
        <vertAlign val="subscript"/>
        <sz val="10"/>
        <rFont val="Aptos"/>
      </rPr>
      <t>ret,base</t>
    </r>
    <r>
      <rPr>
        <sz val="10"/>
        <rFont val="Aptos"/>
      </rPr>
      <t>) · (P</t>
    </r>
    <r>
      <rPr>
        <vertAlign val="subscript"/>
        <sz val="10"/>
        <rFont val="Aptos"/>
      </rPr>
      <t>s,base</t>
    </r>
    <r>
      <rPr>
        <sz val="10"/>
        <rFont val="Aptos"/>
      </rPr>
      <t>/P</t>
    </r>
    <r>
      <rPr>
        <vertAlign val="subscript"/>
        <sz val="10"/>
        <rFont val="Aptos"/>
      </rPr>
      <t>s</t>
    </r>
    <r>
      <rPr>
        <sz val="10"/>
        <rFont val="Aptos"/>
      </rPr>
      <t>)</t>
    </r>
  </si>
  <si>
    <t>Contour basis for Fig. 9a.</t>
  </si>
  <si>
    <r>
      <rPr>
        <b/>
        <sz val="9"/>
        <rFont val="Aptos"/>
      </rPr>
      <t>Γ</t>
    </r>
    <r>
      <rPr>
        <b/>
        <vertAlign val="subscript"/>
        <sz val="9"/>
        <rFont val="Aptos"/>
      </rPr>
      <t>max</t>
    </r>
    <r>
      <rPr>
        <b/>
        <sz val="9"/>
        <rFont val="Aptos"/>
      </rPr>
      <t>(RF,B)</t>
    </r>
  </si>
  <si>
    <t>Max retention, RF-B space</t>
  </si>
  <si>
    <r>
      <rPr>
        <sz val="10"/>
        <rFont val="Aptos"/>
      </rPr>
      <t>Γ</t>
    </r>
    <r>
      <rPr>
        <vertAlign val="subscript"/>
        <sz val="10"/>
        <rFont val="Aptos"/>
      </rPr>
      <t>max</t>
    </r>
    <r>
      <rPr>
        <sz val="10"/>
        <rFont val="Aptos"/>
      </rPr>
      <t xml:space="preserve"> = Γ</t>
    </r>
    <r>
      <rPr>
        <vertAlign val="subscript"/>
        <sz val="10"/>
        <rFont val="Aptos"/>
      </rPr>
      <t>rmax</t>
    </r>
    <r>
      <rPr>
        <sz val="10"/>
        <rFont val="Aptos"/>
      </rPr>
      <t xml:space="preserve"> · (B/C</t>
    </r>
    <r>
      <rPr>
        <vertAlign val="subscript"/>
        <sz val="10"/>
        <rFont val="Aptos"/>
      </rPr>
      <t>ret,base</t>
    </r>
    <r>
      <rPr>
        <sz val="10"/>
        <rFont val="Aptos"/>
      </rPr>
      <t>) · (RF/RF</t>
    </r>
    <r>
      <rPr>
        <vertAlign val="subscript"/>
        <sz val="10"/>
        <rFont val="Aptos"/>
      </rPr>
      <t>ref</t>
    </r>
    <r>
      <rPr>
        <sz val="10"/>
        <rFont val="Aptos"/>
      </rPr>
      <t>)</t>
    </r>
  </si>
  <si>
    <t>Curve basis for Fig. 9b.</t>
  </si>
  <si>
    <t>Notation</t>
  </si>
  <si>
    <t>IFT, σ = interfacial tension     R* = optimal solubilization ratio     S* = optimal salinity</t>
  </si>
  <si>
    <r>
      <rPr>
        <sz val="8"/>
        <rFont val="Aptos"/>
      </rPr>
      <t>E</t>
    </r>
    <r>
      <rPr>
        <vertAlign val="subscript"/>
        <sz val="8"/>
        <rFont val="Aptos"/>
      </rPr>
      <t>v</t>
    </r>
    <r>
      <rPr>
        <sz val="8"/>
        <rFont val="Aptos"/>
      </rPr>
      <t xml:space="preserve"> = volumetric sweep efficiency     R</t>
    </r>
    <r>
      <rPr>
        <vertAlign val="subscript"/>
        <sz val="8"/>
        <rFont val="Aptos"/>
      </rPr>
      <t>lab</t>
    </r>
    <r>
      <rPr>
        <sz val="8"/>
        <rFont val="Aptos"/>
      </rPr>
      <t xml:space="preserve"> = lab recovery, % of S</t>
    </r>
    <r>
      <rPr>
        <vertAlign val="subscript"/>
        <sz val="8"/>
        <rFont val="Aptos"/>
      </rPr>
      <t>orw</t>
    </r>
    <r>
      <rPr>
        <sz val="8"/>
        <rFont val="Aptos"/>
      </rPr>
      <t xml:space="preserve">     S</t>
    </r>
    <r>
      <rPr>
        <vertAlign val="subscript"/>
        <sz val="8"/>
        <rFont val="Aptos"/>
      </rPr>
      <t>orw</t>
    </r>
    <r>
      <rPr>
        <sz val="8"/>
        <rFont val="Aptos"/>
      </rPr>
      <t>/S</t>
    </r>
    <r>
      <rPr>
        <vertAlign val="subscript"/>
        <sz val="8"/>
        <rFont val="Aptos"/>
      </rPr>
      <t>oi</t>
    </r>
    <r>
      <rPr>
        <sz val="8"/>
        <rFont val="Aptos"/>
      </rPr>
      <t xml:space="preserve"> = residual-to-initial oil ratio</t>
    </r>
  </si>
  <si>
    <r>
      <rPr>
        <sz val="8"/>
        <rFont val="Aptos"/>
      </rPr>
      <t>Γ = dynamic retention, mg/g-rock     M</t>
    </r>
    <r>
      <rPr>
        <vertAlign val="subscript"/>
        <sz val="8"/>
        <rFont val="Aptos"/>
      </rPr>
      <t>loss</t>
    </r>
    <r>
      <rPr>
        <sz val="8"/>
        <rFont val="Aptos"/>
      </rPr>
      <t xml:space="preserve"> = retained surfactant mass, lb/inc.bbl     P</t>
    </r>
    <r>
      <rPr>
        <vertAlign val="subscript"/>
        <sz val="8"/>
        <rFont val="Aptos"/>
      </rPr>
      <t>s</t>
    </r>
    <r>
      <rPr>
        <sz val="8"/>
        <rFont val="Aptos"/>
      </rPr>
      <t xml:space="preserve"> = surfactant price, USD/lb</t>
    </r>
  </si>
  <si>
    <r>
      <rPr>
        <sz val="8"/>
        <rFont val="Aptos"/>
      </rPr>
      <t>C</t>
    </r>
    <r>
      <rPr>
        <vertAlign val="subscript"/>
        <sz val="8"/>
        <rFont val="Aptos"/>
      </rPr>
      <t>ret</t>
    </r>
    <r>
      <rPr>
        <sz val="8"/>
        <rFont val="Aptos"/>
      </rPr>
      <t xml:space="preserve"> = retention cost, USD/inc.bbl     B = retention budget     K = lumped retention-cost constant</t>
    </r>
  </si>
  <si>
    <t>A retention-controlled screening framework for chemical enhanced oil recovery (EOR) in high-temperature, high-salinity carbonate reservoirs</t>
  </si>
  <si>
    <t>Master Data Workbook — model inputs, equations, and figure datasets</t>
  </si>
  <si>
    <t>Author</t>
  </si>
  <si>
    <t>Imad A. Adel</t>
  </si>
  <si>
    <t>Target journal</t>
  </si>
  <si>
    <t>Petroleum Exploration and Development (KeAi Publishing).</t>
  </si>
  <si>
    <t>CONTENTS</t>
  </si>
  <si>
    <t>#</t>
  </si>
  <si>
    <t>Sheet</t>
  </si>
  <si>
    <t>Description</t>
  </si>
  <si>
    <t>Model Equations</t>
  </si>
  <si>
    <t>All equations and derivations used to compute the figure quantities</t>
  </si>
  <si>
    <t>Assumptions &amp; Parameters</t>
  </si>
  <si>
    <t>Scalar inputs: recovery scaling, retention, cost, oil price</t>
  </si>
  <si>
    <t>Chem Structures (F2)</t>
  </si>
  <si>
    <t>GAC, IOS, Phenol 6EO molecular structures</t>
  </si>
  <si>
    <t>Phase Behavior (F3)</t>
  </si>
  <si>
    <t>SF4 solubilization scan; four-formulation summary; S*, R*</t>
  </si>
  <si>
    <t>IFT Data (F4)</t>
  </si>
  <si>
    <t>Spinning-drop IFT vs T; power-law fits; Huh vs SD at 100 °C</t>
  </si>
  <si>
    <t>Contact Angle (F5)</t>
  </si>
  <si>
    <t>Wettability alteration; triplicate sessile-drop angles</t>
  </si>
  <si>
    <t>Coreflood A10 (F6)</t>
  </si>
  <si>
    <r>
      <rPr>
        <sz val="9"/>
        <rFont val="Aptos"/>
      </rPr>
      <t>Core-1 Indiana limestone: S</t>
    </r>
    <r>
      <rPr>
        <vertAlign val="subscript"/>
        <sz val="9"/>
        <rFont val="Aptos"/>
      </rPr>
      <t>o</t>
    </r>
    <r>
      <rPr>
        <sz val="9"/>
        <rFont val="Aptos"/>
      </rPr>
      <t>, %S</t>
    </r>
    <r>
      <rPr>
        <vertAlign val="subscript"/>
        <sz val="9"/>
        <rFont val="Aptos"/>
      </rPr>
      <t>orw</t>
    </r>
    <r>
      <rPr>
        <sz val="9"/>
        <rFont val="Aptos"/>
      </rPr>
      <t xml:space="preserve"> mobilized, dP vs PV</t>
    </r>
  </si>
  <si>
    <t>Coreflood SN7 (F7)</t>
  </si>
  <si>
    <r>
      <rPr>
        <sz val="9"/>
        <rFont val="Aptos"/>
      </rPr>
      <t>Core-2 reservoir carbonate: S</t>
    </r>
    <r>
      <rPr>
        <vertAlign val="subscript"/>
        <sz val="9"/>
        <rFont val="Aptos"/>
      </rPr>
      <t>o</t>
    </r>
    <r>
      <rPr>
        <sz val="9"/>
        <rFont val="Aptos"/>
      </rPr>
      <t>, %S</t>
    </r>
    <r>
      <rPr>
        <vertAlign val="subscript"/>
        <sz val="9"/>
        <rFont val="Aptos"/>
      </rPr>
      <t>orw</t>
    </r>
    <r>
      <rPr>
        <sz val="9"/>
        <rFont val="Aptos"/>
      </rPr>
      <t xml:space="preserve"> mobilized, dP vs PV</t>
    </r>
  </si>
  <si>
    <t>Retention Screen (F8)</t>
  </si>
  <si>
    <r>
      <rPr>
        <sz val="9"/>
        <rFont val="Aptos"/>
      </rPr>
      <t>Γ</t>
    </r>
    <r>
      <rPr>
        <vertAlign val="subscript"/>
        <sz val="9"/>
        <rFont val="Aptos"/>
      </rPr>
      <t>max</t>
    </r>
    <r>
      <rPr>
        <sz val="9"/>
        <rFont val="Aptos"/>
      </rPr>
      <t xml:space="preserve"> vs P</t>
    </r>
    <r>
      <rPr>
        <vertAlign val="subscript"/>
        <sz val="9"/>
        <rFont val="Aptos"/>
      </rPr>
      <t>s</t>
    </r>
    <r>
      <rPr>
        <sz val="9"/>
        <rFont val="Aptos"/>
      </rPr>
      <t>/B and vs RF</t>
    </r>
    <r>
      <rPr>
        <vertAlign val="subscript"/>
        <sz val="9"/>
        <rFont val="Aptos"/>
      </rPr>
      <t>inc</t>
    </r>
  </si>
  <si>
    <r>
      <rPr>
        <sz val="9"/>
        <rFont val="Aptos"/>
      </rPr>
      <t>C</t>
    </r>
    <r>
      <rPr>
        <vertAlign val="subscript"/>
        <sz val="9"/>
        <rFont val="Aptos"/>
      </rPr>
      <t>ret</t>
    </r>
    <r>
      <rPr>
        <sz val="9"/>
        <rFont val="Aptos"/>
      </rPr>
      <t xml:space="preserve"> Contour (F9)</t>
    </r>
  </si>
  <si>
    <r>
      <rPr>
        <sz val="9"/>
        <rFont val="Aptos"/>
      </rPr>
      <t>Retention cost contour, E</t>
    </r>
    <r>
      <rPr>
        <vertAlign val="subscript"/>
        <sz val="9"/>
        <rFont val="Aptos"/>
      </rPr>
      <t>v</t>
    </r>
    <r>
      <rPr>
        <sz val="9"/>
        <rFont val="Aptos"/>
      </rPr>
      <t>-Γ and P</t>
    </r>
    <r>
      <rPr>
        <vertAlign val="subscript"/>
        <sz val="9"/>
        <rFont val="Aptos"/>
      </rPr>
      <t>s</t>
    </r>
    <r>
      <rPr>
        <sz val="9"/>
        <rFont val="Aptos"/>
      </rPr>
      <t>-Γ</t>
    </r>
  </si>
  <si>
    <t>ASSUMPTIONS AND SCREENING PARAMETERS</t>
  </si>
  <si>
    <t>Three value categories, colour-coded below.</t>
  </si>
  <si>
    <t>VALUE COLOUR KEY</t>
  </si>
  <si>
    <t>0.00</t>
  </si>
  <si>
    <t>Blue</t>
  </si>
  <si>
    <t>Assumed input — set by the analyst; may be changed for scenarios.</t>
  </si>
  <si>
    <t>Green</t>
  </si>
  <si>
    <t>Measured — laboratory or observed data; fixed.</t>
  </si>
  <si>
    <t>Black</t>
  </si>
  <si>
    <t>Calculated — derived from other inputs via the model equations.</t>
  </si>
  <si>
    <t>A.  Recovery scaling</t>
  </si>
  <si>
    <t>Parameter</t>
  </si>
  <si>
    <t>Symbol</t>
  </si>
  <si>
    <t>Value</t>
  </si>
  <si>
    <t>Type</t>
  </si>
  <si>
    <t>Basis</t>
  </si>
  <si>
    <t>Residual-to-initial oil ratio</t>
  </si>
  <si>
    <r>
      <rPr>
        <i/>
        <sz val="9"/>
        <rFont val="Aptos"/>
      </rPr>
      <t>S</t>
    </r>
    <r>
      <rPr>
        <i/>
        <vertAlign val="subscript"/>
        <sz val="9"/>
        <rFont val="Aptos"/>
      </rPr>
      <t>orw</t>
    </r>
    <r>
      <rPr>
        <i/>
        <sz val="9"/>
        <rFont val="Aptos"/>
      </rPr>
      <t>/S</t>
    </r>
    <r>
      <rPr>
        <i/>
        <vertAlign val="subscript"/>
        <sz val="9"/>
        <rFont val="Aptos"/>
      </rPr>
      <t>oi</t>
    </r>
  </si>
  <si>
    <t>—</t>
  </si>
  <si>
    <t>Assumed</t>
  </si>
  <si>
    <t>HTHS carbonate waterflood range; not field-calibrated.</t>
  </si>
  <si>
    <t>Base sweep efficiency</t>
  </si>
  <si>
    <r>
      <rPr>
        <i/>
        <sz val="9"/>
        <rFont val="Aptos"/>
      </rPr>
      <t>E</t>
    </r>
    <r>
      <rPr>
        <i/>
        <vertAlign val="subscript"/>
        <sz val="9"/>
        <rFont val="Aptos"/>
      </rPr>
      <t>v</t>
    </r>
  </si>
  <si>
    <t>frac</t>
  </si>
  <si>
    <t>Core-2 base case; moderate sweep.</t>
  </si>
  <si>
    <t>Lab recovery, Core-2</t>
  </si>
  <si>
    <r>
      <rPr>
        <i/>
        <sz val="9"/>
        <rFont val="Aptos"/>
      </rPr>
      <t>R</t>
    </r>
    <r>
      <rPr>
        <i/>
        <vertAlign val="subscript"/>
        <sz val="9"/>
        <rFont val="Aptos"/>
      </rPr>
      <t>lab</t>
    </r>
  </si>
  <si>
    <r>
      <rPr>
        <sz val="9"/>
        <rFont val="Aptos"/>
      </rPr>
      <t>% S</t>
    </r>
    <r>
      <rPr>
        <vertAlign val="subscript"/>
        <sz val="9"/>
        <rFont val="Aptos"/>
      </rPr>
      <t>orw</t>
    </r>
  </si>
  <si>
    <t>Measured</t>
  </si>
  <si>
    <t>Coreflood SN7, end of post-flush.</t>
  </si>
  <si>
    <t>Incremental recovery, base</t>
  </si>
  <si>
    <r>
      <rPr>
        <i/>
        <sz val="9"/>
        <rFont val="Aptos"/>
      </rPr>
      <t>RF</t>
    </r>
    <r>
      <rPr>
        <i/>
        <vertAlign val="subscript"/>
        <sz val="9"/>
        <rFont val="Aptos"/>
      </rPr>
      <t>inc,base</t>
    </r>
  </si>
  <si>
    <t>Calc</t>
  </si>
  <si>
    <r>
      <rPr>
        <sz val="8"/>
        <rFont val="Aptos"/>
      </rPr>
      <t>Eq. (8): RF</t>
    </r>
    <r>
      <rPr>
        <vertAlign val="subscript"/>
        <sz val="8"/>
        <rFont val="Aptos"/>
      </rPr>
      <t>lab</t>
    </r>
    <r>
      <rPr>
        <sz val="8"/>
        <rFont val="Aptos"/>
      </rPr>
      <t xml:space="preserve"> × (S</t>
    </r>
    <r>
      <rPr>
        <vertAlign val="subscript"/>
        <sz val="8"/>
        <rFont val="Aptos"/>
      </rPr>
      <t>orw</t>
    </r>
    <r>
      <rPr>
        <sz val="8"/>
        <rFont val="Aptos"/>
      </rPr>
      <t>/S</t>
    </r>
    <r>
      <rPr>
        <vertAlign val="subscript"/>
        <sz val="8"/>
        <rFont val="Aptos"/>
      </rPr>
      <t>oi</t>
    </r>
    <r>
      <rPr>
        <sz val="8"/>
        <rFont val="Aptos"/>
      </rPr>
      <t>) × E</t>
    </r>
    <r>
      <rPr>
        <vertAlign val="subscript"/>
        <sz val="8"/>
        <rFont val="Aptos"/>
      </rPr>
      <t>v</t>
    </r>
    <r>
      <rPr>
        <sz val="8"/>
        <rFont val="Aptos"/>
      </rPr>
      <t>. RF</t>
    </r>
    <r>
      <rPr>
        <vertAlign val="subscript"/>
        <sz val="8"/>
        <rFont val="Aptos"/>
      </rPr>
      <t>lab</t>
    </r>
    <r>
      <rPr>
        <sz val="8"/>
        <rFont val="Aptos"/>
      </rPr>
      <t xml:space="preserve"> = R</t>
    </r>
    <r>
      <rPr>
        <vertAlign val="subscript"/>
        <sz val="8"/>
        <rFont val="Aptos"/>
      </rPr>
      <t>lab</t>
    </r>
    <r>
      <rPr>
        <sz val="8"/>
        <rFont val="Aptos"/>
      </rPr>
      <t>/100.</t>
    </r>
  </si>
  <si>
    <t>Technical recovery limit</t>
  </si>
  <si>
    <r>
      <rPr>
        <i/>
        <sz val="9"/>
        <rFont val="Aptos"/>
      </rPr>
      <t>RF</t>
    </r>
    <r>
      <rPr>
        <i/>
        <vertAlign val="subscript"/>
        <sz val="9"/>
        <rFont val="Aptos"/>
      </rPr>
      <t>tech</t>
    </r>
  </si>
  <si>
    <r>
      <rPr>
        <sz val="8"/>
        <rFont val="Aptos"/>
      </rPr>
      <t>Eq. (8) ceiling: 100 × S</t>
    </r>
    <r>
      <rPr>
        <vertAlign val="subscript"/>
        <sz val="8"/>
        <rFont val="Aptos"/>
      </rPr>
      <t>orw</t>
    </r>
    <r>
      <rPr>
        <sz val="8"/>
        <rFont val="Aptos"/>
      </rPr>
      <t>/S</t>
    </r>
    <r>
      <rPr>
        <vertAlign val="subscript"/>
        <sz val="8"/>
        <rFont val="Aptos"/>
      </rPr>
      <t>oi</t>
    </r>
    <r>
      <rPr>
        <sz val="8"/>
        <rFont val="Aptos"/>
      </rPr>
      <t xml:space="preserve"> × E</t>
    </r>
    <r>
      <rPr>
        <vertAlign val="subscript"/>
        <sz val="8"/>
        <rFont val="Aptos"/>
      </rPr>
      <t>v</t>
    </r>
    <r>
      <rPr>
        <sz val="8"/>
        <rFont val="Aptos"/>
      </rPr>
      <t xml:space="preserve"> at RF</t>
    </r>
    <r>
      <rPr>
        <vertAlign val="subscript"/>
        <sz val="8"/>
        <rFont val="Aptos"/>
      </rPr>
      <t>lab</t>
    </r>
    <r>
      <rPr>
        <sz val="8"/>
        <rFont val="Aptos"/>
      </rPr>
      <t xml:space="preserve"> = 100%.</t>
    </r>
  </si>
  <si>
    <t>B.  Retention and cost screening</t>
  </si>
  <si>
    <t>Dynamic retention, base</t>
  </si>
  <si>
    <r>
      <rPr>
        <i/>
        <sz val="9"/>
        <rFont val="Aptos"/>
      </rPr>
      <t>Γ</t>
    </r>
    <r>
      <rPr>
        <i/>
        <vertAlign val="subscript"/>
        <sz val="9"/>
        <rFont val="Aptos"/>
      </rPr>
      <t>base</t>
    </r>
  </si>
  <si>
    <t>mg/g</t>
  </si>
  <si>
    <t>Coreflood SN7 post-flush material balance.</t>
  </si>
  <si>
    <t>Max allowable retention</t>
  </si>
  <si>
    <r>
      <rPr>
        <i/>
        <sz val="9"/>
        <rFont val="Aptos"/>
      </rPr>
      <t>Γ</t>
    </r>
    <r>
      <rPr>
        <i/>
        <vertAlign val="subscript"/>
        <sz val="9"/>
        <rFont val="Aptos"/>
      </rPr>
      <t>rmax</t>
    </r>
  </si>
  <si>
    <r>
      <rPr>
        <sz val="8"/>
        <rFont val="Aptos"/>
      </rPr>
      <t>Manuscript Eq. (11): (B</t>
    </r>
    <r>
      <rPr>
        <vertAlign val="subscript"/>
        <sz val="8"/>
        <rFont val="Aptos"/>
      </rPr>
      <t>max</t>
    </r>
    <r>
      <rPr>
        <sz val="8"/>
        <rFont val="Aptos"/>
      </rPr>
      <t xml:space="preserve"> × Γ</t>
    </r>
    <r>
      <rPr>
        <vertAlign val="subscript"/>
        <sz val="8"/>
        <rFont val="Aptos"/>
      </rPr>
      <t>base</t>
    </r>
    <r>
      <rPr>
        <sz val="8"/>
        <rFont val="Aptos"/>
      </rPr>
      <t>)/C</t>
    </r>
    <r>
      <rPr>
        <vertAlign val="subscript"/>
        <sz val="8"/>
        <rFont val="Aptos"/>
      </rPr>
      <t>ret,base</t>
    </r>
    <r>
      <rPr>
        <sz val="8"/>
        <rFont val="Aptos"/>
      </rPr>
      <t>.</t>
    </r>
  </si>
  <si>
    <t>Surfactant price, base</t>
  </si>
  <si>
    <r>
      <rPr>
        <i/>
        <sz val="9"/>
        <rFont val="Aptos"/>
      </rPr>
      <t>P</t>
    </r>
    <r>
      <rPr>
        <i/>
        <vertAlign val="subscript"/>
        <sz val="9"/>
        <rFont val="Aptos"/>
      </rPr>
      <t>s,base</t>
    </r>
  </si>
  <si>
    <t>USD/lb</t>
  </si>
  <si>
    <t>Mid-range GAC+IOS blend; bracketed 1.25-2.00.</t>
  </si>
  <si>
    <t>Retention cost, base</t>
  </si>
  <si>
    <r>
      <rPr>
        <i/>
        <sz val="9"/>
        <rFont val="Aptos"/>
      </rPr>
      <t>C</t>
    </r>
    <r>
      <rPr>
        <i/>
        <vertAlign val="subscript"/>
        <sz val="9"/>
        <rFont val="Aptos"/>
      </rPr>
      <t>ret,base</t>
    </r>
  </si>
  <si>
    <r>
      <rPr>
        <sz val="8"/>
        <rFont val="Aptos"/>
      </rPr>
      <t>Eq. (9): P</t>
    </r>
    <r>
      <rPr>
        <vertAlign val="subscript"/>
        <sz val="8"/>
        <rFont val="Aptos"/>
      </rPr>
      <t>s,base</t>
    </r>
    <r>
      <rPr>
        <sz val="8"/>
        <rFont val="Aptos"/>
      </rPr>
      <t xml:space="preserve"> × M</t>
    </r>
    <r>
      <rPr>
        <vertAlign val="subscript"/>
        <sz val="8"/>
        <rFont val="Aptos"/>
      </rPr>
      <t>loss</t>
    </r>
    <r>
      <rPr>
        <sz val="8"/>
        <rFont val="Aptos"/>
      </rPr>
      <t>. Q</t>
    </r>
    <r>
      <rPr>
        <vertAlign val="subscript"/>
        <sz val="8"/>
        <rFont val="Aptos"/>
      </rPr>
      <t>inc</t>
    </r>
    <r>
      <rPr>
        <sz val="8"/>
        <rFont val="Aptos"/>
      </rPr>
      <t xml:space="preserve"> = 1 inc.bbl by construction.</t>
    </r>
  </si>
  <si>
    <t>Retained surfactant mass</t>
  </si>
  <si>
    <r>
      <rPr>
        <i/>
        <sz val="9"/>
        <rFont val="Aptos"/>
      </rPr>
      <t>M</t>
    </r>
    <r>
      <rPr>
        <i/>
        <vertAlign val="subscript"/>
        <sz val="9"/>
        <rFont val="Aptos"/>
      </rPr>
      <t>loss</t>
    </r>
  </si>
  <si>
    <t>lb/inc.bbl</t>
  </si>
  <si>
    <r>
      <rPr>
        <sz val="8"/>
        <rFont val="Aptos"/>
      </rPr>
      <t>Eq. (9) basis: Γ</t>
    </r>
    <r>
      <rPr>
        <vertAlign val="subscript"/>
        <sz val="8"/>
        <rFont val="Aptos"/>
      </rPr>
      <t>base</t>
    </r>
    <r>
      <rPr>
        <sz val="8"/>
        <rFont val="Aptos"/>
      </rPr>
      <t xml:space="preserve"> × m</t>
    </r>
    <r>
      <rPr>
        <vertAlign val="subscript"/>
        <sz val="8"/>
        <rFont val="Aptos"/>
      </rPr>
      <t>rock</t>
    </r>
    <r>
      <rPr>
        <sz val="8"/>
        <rFont val="Aptos"/>
      </rPr>
      <t>. Γ</t>
    </r>
    <r>
      <rPr>
        <vertAlign val="subscript"/>
        <sz val="8"/>
        <rFont val="Aptos"/>
      </rPr>
      <t>base</t>
    </r>
    <r>
      <rPr>
        <sz val="8"/>
        <rFont val="Aptos"/>
      </rPr>
      <t xml:space="preserve"> in mg/g = 10</t>
    </r>
    <r>
      <rPr>
        <vertAlign val="superscript"/>
        <sz val="8"/>
        <rFont val="Aptos"/>
      </rPr>
      <t>−3</t>
    </r>
    <r>
      <rPr>
        <sz val="8"/>
        <rFont val="Aptos"/>
      </rPr>
      <t xml:space="preserve"> lb/lb.</t>
    </r>
  </si>
  <si>
    <t>Budget ceiling</t>
  </si>
  <si>
    <r>
      <rPr>
        <i/>
        <sz val="9"/>
        <rFont val="Aptos"/>
      </rPr>
      <t>B</t>
    </r>
    <r>
      <rPr>
        <i/>
        <vertAlign val="subscript"/>
        <sz val="9"/>
        <rFont val="Aptos"/>
      </rPr>
      <t>max</t>
    </r>
  </si>
  <si>
    <r>
      <rPr>
        <sz val="8"/>
        <rFont val="Aptos"/>
      </rPr>
      <t>Upper gate for C</t>
    </r>
    <r>
      <rPr>
        <vertAlign val="subscript"/>
        <sz val="8"/>
        <rFont val="Aptos"/>
      </rPr>
      <t>ret</t>
    </r>
    <r>
      <rPr>
        <sz val="8"/>
        <rFont val="Aptos"/>
      </rPr>
      <t>; SP/ASP cost benchmarks.</t>
    </r>
  </si>
  <si>
    <t>Preferred budget</t>
  </si>
  <si>
    <r>
      <rPr>
        <i/>
        <sz val="9"/>
        <rFont val="Aptos"/>
      </rPr>
      <t>B</t>
    </r>
    <r>
      <rPr>
        <i/>
        <vertAlign val="subscript"/>
        <sz val="9"/>
        <rFont val="Aptos"/>
      </rPr>
      <t>pref</t>
    </r>
  </si>
  <si>
    <r>
      <rPr>
        <sz val="8"/>
        <rFont val="Aptos"/>
      </rPr>
      <t>Early-screening target with margin below B</t>
    </r>
    <r>
      <rPr>
        <vertAlign val="subscript"/>
        <sz val="8"/>
        <rFont val="Aptos"/>
      </rPr>
      <t>max</t>
    </r>
    <r>
      <rPr>
        <sz val="8"/>
        <rFont val="Aptos"/>
      </rPr>
      <t>. Symbol B</t>
    </r>
    <r>
      <rPr>
        <vertAlign val="subscript"/>
        <sz val="8"/>
        <rFont val="Aptos"/>
      </rPr>
      <t>pref</t>
    </r>
    <r>
      <rPr>
        <sz val="8"/>
        <rFont val="Aptos"/>
      </rPr>
      <t xml:space="preserve"> (preferred).</t>
    </r>
  </si>
  <si>
    <r>
      <rPr>
        <sz val="9"/>
        <rFont val="Aptos"/>
      </rPr>
      <t>P</t>
    </r>
    <r>
      <rPr>
        <vertAlign val="subscript"/>
        <sz val="9"/>
        <rFont val="Aptos"/>
      </rPr>
      <t>s</t>
    </r>
    <r>
      <rPr>
        <sz val="9"/>
        <rFont val="Aptos"/>
      </rPr>
      <t xml:space="preserve"> sensitivity, low</t>
    </r>
  </si>
  <si>
    <r>
      <rPr>
        <i/>
        <sz val="9"/>
        <rFont val="Aptos"/>
      </rPr>
      <t>P</t>
    </r>
    <r>
      <rPr>
        <i/>
        <vertAlign val="subscript"/>
        <sz val="9"/>
        <rFont val="Aptos"/>
      </rPr>
      <t>s</t>
    </r>
    <r>
      <rPr>
        <i/>
        <vertAlign val="subscript"/>
        <sz val="9"/>
        <rFont val="Aptos"/>
      </rPr>
      <t>m1</t>
    </r>
  </si>
  <si>
    <t>Low-price sensitivity marker.</t>
  </si>
  <si>
    <r>
      <rPr>
        <sz val="9"/>
        <rFont val="Aptos"/>
      </rPr>
      <t>P</t>
    </r>
    <r>
      <rPr>
        <vertAlign val="subscript"/>
        <sz val="9"/>
        <rFont val="Aptos"/>
      </rPr>
      <t>s</t>
    </r>
    <r>
      <rPr>
        <sz val="9"/>
        <rFont val="Aptos"/>
      </rPr>
      <t xml:space="preserve"> sensitivity, high</t>
    </r>
  </si>
  <si>
    <r>
      <rPr>
        <i/>
        <sz val="9"/>
        <rFont val="Aptos"/>
      </rPr>
      <t>P</t>
    </r>
    <r>
      <rPr>
        <i/>
        <vertAlign val="subscript"/>
        <sz val="9"/>
        <rFont val="Aptos"/>
      </rPr>
      <t>s</t>
    </r>
    <r>
      <rPr>
        <i/>
        <vertAlign val="subscript"/>
        <sz val="9"/>
        <rFont val="Aptos"/>
      </rPr>
      <t>m3</t>
    </r>
  </si>
  <si>
    <t>High-price sensitivity marker.</t>
  </si>
  <si>
    <t>C.  Retention-cost constant K</t>
  </si>
  <si>
    <t>Porosity, Core-2</t>
  </si>
  <si>
    <t>φ</t>
  </si>
  <si>
    <t>Contacted-zone PV basis.</t>
  </si>
  <si>
    <t>Bulk density, Core-2</t>
  </si>
  <si>
    <r>
      <rPr>
        <i/>
        <sz val="9"/>
        <rFont val="Aptos"/>
      </rPr>
      <t>ρ</t>
    </r>
    <r>
      <rPr>
        <i/>
        <vertAlign val="subscript"/>
        <sz val="9"/>
        <rFont val="Aptos"/>
      </rPr>
      <t>b</t>
    </r>
  </si>
  <si>
    <t>lb/ft³</t>
  </si>
  <si>
    <t>Core-2 bulk density.</t>
  </si>
  <si>
    <t>Bulk rock volume</t>
  </si>
  <si>
    <t>BRV</t>
  </si>
  <si>
    <t>RB</t>
  </si>
  <si>
    <r>
      <rPr>
        <sz val="8"/>
        <rFont val="Aptos"/>
      </rPr>
      <t>PV/φ. PV = (OOIP × B</t>
    </r>
    <r>
      <rPr>
        <vertAlign val="subscript"/>
        <sz val="8"/>
        <rFont val="Aptos"/>
      </rPr>
      <t>o</t>
    </r>
    <r>
      <rPr>
        <sz val="8"/>
        <rFont val="Aptos"/>
      </rPr>
      <t>)/S</t>
    </r>
    <r>
      <rPr>
        <vertAlign val="subscript"/>
        <sz val="8"/>
        <rFont val="Aptos"/>
      </rPr>
      <t>oi</t>
    </r>
    <r>
      <rPr>
        <sz val="8"/>
        <rFont val="Aptos"/>
      </rPr>
      <t>, OOIP = 1/RF</t>
    </r>
    <r>
      <rPr>
        <vertAlign val="subscript"/>
        <sz val="8"/>
        <rFont val="Aptos"/>
      </rPr>
      <t>inc,base</t>
    </r>
    <r>
      <rPr>
        <sz val="8"/>
        <rFont val="Aptos"/>
      </rPr>
      <t xml:space="preserve"> (RF</t>
    </r>
    <r>
      <rPr>
        <vertAlign val="subscript"/>
        <sz val="8"/>
        <rFont val="Aptos"/>
      </rPr>
      <t>inc,base</t>
    </r>
    <r>
      <rPr>
        <sz val="8"/>
        <rFont val="Aptos"/>
      </rPr>
      <t xml:space="preserve"> rounded to 0.1% per manuscript Sec. 3.6.2). B</t>
    </r>
    <r>
      <rPr>
        <vertAlign val="subscript"/>
        <sz val="8"/>
        <rFont val="Aptos"/>
      </rPr>
      <t>o</t>
    </r>
    <r>
      <rPr>
        <sz val="8"/>
        <rFont val="Aptos"/>
      </rPr>
      <t xml:space="preserve"> = 1.20 RB/STB, S</t>
    </r>
    <r>
      <rPr>
        <vertAlign val="subscript"/>
        <sz val="8"/>
        <rFont val="Aptos"/>
      </rPr>
      <t>oi</t>
    </r>
    <r>
      <rPr>
        <sz val="8"/>
        <rFont val="Aptos"/>
      </rPr>
      <t xml:space="preserve"> = 0.70.</t>
    </r>
  </si>
  <si>
    <t>ft³</t>
  </si>
  <si>
    <t>BRV(RB) × 5.615 ft3/bbl.</t>
  </si>
  <si>
    <t>Rock mass per inc.bbl</t>
  </si>
  <si>
    <r>
      <rPr>
        <i/>
        <sz val="9"/>
        <rFont val="Aptos"/>
      </rPr>
      <t>m</t>
    </r>
    <r>
      <rPr>
        <i/>
        <vertAlign val="subscript"/>
        <sz val="9"/>
        <rFont val="Aptos"/>
      </rPr>
      <t>rock</t>
    </r>
  </si>
  <si>
    <t>lb</t>
  </si>
  <si>
    <r>
      <rPr>
        <sz val="8"/>
        <rFont val="Aptos"/>
      </rPr>
      <t>rho</t>
    </r>
    <r>
      <rPr>
        <vertAlign val="subscript"/>
        <sz val="8"/>
        <rFont val="Aptos"/>
      </rPr>
      <t>b</t>
    </r>
    <r>
      <rPr>
        <sz val="8"/>
        <rFont val="Aptos"/>
      </rPr>
      <t xml:space="preserve"> x BRV(ft3).</t>
    </r>
  </si>
  <si>
    <t>Lumped retention constant</t>
  </si>
  <si>
    <t>K</t>
  </si>
  <si>
    <r>
      <rPr>
        <sz val="8"/>
        <rFont val="Aptos"/>
      </rPr>
      <t>Contour form C</t>
    </r>
    <r>
      <rPr>
        <vertAlign val="subscript"/>
        <sz val="8"/>
        <rFont val="Aptos"/>
      </rPr>
      <t>ret</t>
    </r>
    <r>
      <rPr>
        <sz val="8"/>
        <rFont val="Aptos"/>
      </rPr>
      <t xml:space="preserve"> = K × Γ × P</t>
    </r>
    <r>
      <rPr>
        <vertAlign val="subscript"/>
        <sz val="8"/>
        <rFont val="Aptos"/>
      </rPr>
      <t>s</t>
    </r>
    <r>
      <rPr>
        <sz val="8"/>
        <rFont val="Aptos"/>
      </rPr>
      <t xml:space="preserve"> / E</t>
    </r>
    <r>
      <rPr>
        <vertAlign val="subscript"/>
        <sz val="8"/>
        <rFont val="Aptos"/>
      </rPr>
      <t>v</t>
    </r>
    <r>
      <rPr>
        <sz val="8"/>
        <rFont val="Aptos"/>
      </rPr>
      <t>; K derived from base-case set.</t>
    </r>
  </si>
  <si>
    <t>D.  Oil price and economics</t>
  </si>
  <si>
    <t>Screening oil price</t>
  </si>
  <si>
    <r>
      <rPr>
        <i/>
        <sz val="9"/>
        <rFont val="Aptos"/>
      </rPr>
      <t>Oil</t>
    </r>
    <r>
      <rPr>
        <i/>
        <vertAlign val="subscript"/>
        <sz val="9"/>
        <rFont val="Aptos"/>
      </rPr>
      <t>price</t>
    </r>
  </si>
  <si>
    <t>USD/bbl</t>
  </si>
  <si>
    <t>Fixed NOC-basis deck; no royalty or tax.</t>
  </si>
  <si>
    <t>Baseline oil-brine IFT</t>
  </si>
  <si>
    <r>
      <rPr>
        <i/>
        <sz val="9"/>
        <rFont val="Aptos"/>
      </rPr>
      <t>IFT</t>
    </r>
    <r>
      <rPr>
        <i/>
        <vertAlign val="subscript"/>
        <sz val="9"/>
        <rFont val="Aptos"/>
      </rPr>
      <t>base</t>
    </r>
  </si>
  <si>
    <t>Pendant drop, ambient; IFT-reduction reference.</t>
  </si>
  <si>
    <t>FIGURE 2.  AMPHIPHILE STRUCTURES</t>
  </si>
  <si>
    <t>GAC (Guerbet alkoxy carboxylate), IOS (internal olefin sulfonate), Phenol 6EO (co-solvent).</t>
  </si>
  <si>
    <t>(a)</t>
  </si>
  <si>
    <t>Guerbet alkoxy carboxylate (GAC, sodium salt)</t>
  </si>
  <si>
    <t>(b)</t>
  </si>
  <si>
    <t>Internal olefin sulfonate (IOS, sodium salt)</t>
  </si>
  <si>
    <t>(c)</t>
  </si>
  <si>
    <t>Ethoxylated phenol co-solvent (Phenol 6EO)</t>
  </si>
  <si>
    <t>Chem Structures — figure</t>
  </si>
  <si>
    <t>FIGURE 3.  FORMULATION SCREENING — PHASE BEHAVIOR</t>
  </si>
  <si>
    <t>SF4 solubilization scan and four-formulation summary.  S* = 46 kppm, R* = 12 cm³/cm³, aqueous stability = 75 kppm.</t>
  </si>
  <si>
    <t>Salinity (kppm)</t>
  </si>
  <si>
    <t>SR water (cm³/cm³)</t>
  </si>
  <si>
    <t>SR oil (cm³/cm³)</t>
  </si>
  <si>
    <t>Phase region</t>
  </si>
  <si>
    <t>Below Type III</t>
  </si>
  <si>
    <t>Type III</t>
  </si>
  <si>
    <t>Above optimal</t>
  </si>
  <si>
    <t>Formulation summary</t>
  </si>
  <si>
    <t>Formulation</t>
  </si>
  <si>
    <t>Aq. stability (kppm)</t>
  </si>
  <si>
    <t>S* (kppm)</t>
  </si>
  <si>
    <t>MP lower (kppm)</t>
  </si>
  <si>
    <t>MP upper (kppm)</t>
  </si>
  <si>
    <t>R* (cm³/cm³)</t>
  </si>
  <si>
    <t>SF1</t>
  </si>
  <si>
    <t>SF2</t>
  </si>
  <si>
    <t>SF3</t>
  </si>
  <si>
    <t>SF4</t>
  </si>
  <si>
    <t>Phase Behavior — figure</t>
  </si>
  <si>
    <t>FIGURE 4.  INTERFACIAL TENSION — SF1 TO SF4</t>
  </si>
  <si>
    <t>Spinning-drop IFT vs temperature at seawater salinity; power-law fits; Huh vs SD IFT at 100 °C.</t>
  </si>
  <si>
    <t>T (°C)</t>
  </si>
  <si>
    <t>IFT (mN/m)</t>
  </si>
  <si>
    <t>Extrapolated</t>
  </si>
  <si>
    <t>No</t>
  </si>
  <si>
    <t>Yes</t>
  </si>
  <si>
    <r>
      <rPr>
        <b/>
        <sz val="9"/>
        <rFont val="Aptos"/>
      </rPr>
      <t>Power-law trendline coefficients,  IFT(T) = a · T</t>
    </r>
    <r>
      <rPr>
        <b/>
        <vertAlign val="superscript"/>
        <sz val="9"/>
        <rFont val="Aptos"/>
      </rPr>
      <t>b</t>
    </r>
  </si>
  <si>
    <t>a</t>
  </si>
  <si>
    <t>b</t>
  </si>
  <si>
    <t>R²</t>
  </si>
  <si>
    <t>Huh IFT vs spinning-drop IFT at 100 °C</t>
  </si>
  <si>
    <t>Huh IFT (mN/m)</t>
  </si>
  <si>
    <t>SD IFT (mN/m)</t>
  </si>
  <si>
    <t>IFT Data — figure</t>
  </si>
  <si>
    <t>FIGURE 5.  WETTABILITY ALTERATION — CONTACT ANGLE</t>
  </si>
  <si>
    <t>Ambient-condition sessile-drop angle on oil-aged carbonate before and after SF4 exposure.</t>
  </si>
  <si>
    <t>Core</t>
  </si>
  <si>
    <t>Lithology</t>
  </si>
  <si>
    <t>Baseline θ (deg)</t>
  </si>
  <si>
    <t>SF4 θ (deg)</t>
  </si>
  <si>
    <t>Δθ (deg)</t>
  </si>
  <si>
    <t>Core-1</t>
  </si>
  <si>
    <t>Indiana limestone</t>
  </si>
  <si>
    <t>Core-2</t>
  </si>
  <si>
    <t>Reservoir carbonate</t>
  </si>
  <si>
    <t>Triplicate measurements</t>
  </si>
  <si>
    <t>Condition</t>
  </si>
  <si>
    <t>Replicate</t>
  </si>
  <si>
    <t>θ (deg)</t>
  </si>
  <si>
    <t>Mean θ (deg)</t>
  </si>
  <si>
    <t>Seawater</t>
  </si>
  <si>
    <t>Wettability zones (Anderson 1986): water-wet 0-75 deg, intermediate 75-115 deg, oil-wet 115-180 deg.</t>
  </si>
  <si>
    <t>Contact Angle — figure</t>
  </si>
  <si>
    <t>FIGURE 6.  COREFLOOD A10 — INDIANA LIMESTONE, 100 °C</t>
  </si>
  <si>
    <r>
      <rPr>
        <sz val="9"/>
        <rFont val="Aptos"/>
      </rPr>
      <t>Core-1.  k</t>
    </r>
    <r>
      <rPr>
        <vertAlign val="subscript"/>
        <sz val="9"/>
        <rFont val="Aptos"/>
      </rPr>
      <t>w</t>
    </r>
    <r>
      <rPr>
        <sz val="9"/>
        <rFont val="Aptos"/>
      </rPr>
      <t xml:space="preserve"> = 27.0 mD (≈27.0 × 10⁻³ μm²).  S</t>
    </r>
    <r>
      <rPr>
        <vertAlign val="subscript"/>
        <sz val="9"/>
        <rFont val="Aptos"/>
      </rPr>
      <t>orw</t>
    </r>
    <r>
      <rPr>
        <sz val="9"/>
        <rFont val="Aptos"/>
      </rPr>
      <t xml:space="preserve"> = 30.1%, S</t>
    </r>
    <r>
      <rPr>
        <vertAlign val="subscript"/>
        <sz val="9"/>
        <rFont val="Aptos"/>
      </rPr>
      <t>orc</t>
    </r>
    <r>
      <rPr>
        <sz val="9"/>
        <rFont val="Aptos"/>
      </rPr>
      <t xml:space="preserve"> = 7.2%, %S</t>
    </r>
    <r>
      <rPr>
        <vertAlign val="subscript"/>
        <sz val="9"/>
        <rFont val="Aptos"/>
      </rPr>
      <t>orw</t>
    </r>
    <r>
      <rPr>
        <sz val="9"/>
        <rFont val="Aptos"/>
      </rPr>
      <t xml:space="preserve"> mobilized = 76.1%, Γ = 0.16 mg/g.</t>
    </r>
  </si>
  <si>
    <t>PV injected</t>
  </si>
  <si>
    <r>
      <rPr>
        <b/>
        <sz val="9"/>
        <rFont val="Aptos"/>
      </rPr>
      <t>%S</t>
    </r>
    <r>
      <rPr>
        <b/>
        <vertAlign val="subscript"/>
        <sz val="9"/>
        <rFont val="Aptos"/>
      </rPr>
      <t>orw</t>
    </r>
    <r>
      <rPr>
        <b/>
        <sz val="9"/>
        <rFont val="Aptos"/>
      </rPr>
      <t xml:space="preserve"> mobilized</t>
    </r>
  </si>
  <si>
    <r>
      <rPr>
        <b/>
        <sz val="9"/>
        <rFont val="Aptos"/>
      </rPr>
      <t>S</t>
    </r>
    <r>
      <rPr>
        <b/>
        <vertAlign val="subscript"/>
        <sz val="9"/>
        <rFont val="Aptos"/>
      </rPr>
      <t>o</t>
    </r>
    <r>
      <rPr>
        <b/>
        <sz val="9"/>
        <rFont val="Aptos"/>
      </rPr>
      <t xml:space="preserve"> (%)</t>
    </r>
  </si>
  <si>
    <t>ΔP (psi)</t>
  </si>
  <si>
    <t>Stage</t>
  </si>
  <si>
    <t>Start of SW pre-flush</t>
  </si>
  <si>
    <t>Start of SF4 slug injection</t>
  </si>
  <si>
    <t>Start of post-flush (20,000 ppm)</t>
  </si>
  <si>
    <t>Salinity step-down to 10,000 ppm</t>
  </si>
  <si>
    <t>Coreflood A10 — figure</t>
  </si>
  <si>
    <t>FIGURE 7.  COREFLOOD SN7 — RESERVOIR CARBONATE, 100 °C</t>
  </si>
  <si>
    <r>
      <rPr>
        <sz val="9"/>
        <rFont val="Aptos"/>
      </rPr>
      <t>Core-2 (base case).  k</t>
    </r>
    <r>
      <rPr>
        <vertAlign val="subscript"/>
        <sz val="9"/>
        <rFont val="Aptos"/>
      </rPr>
      <t>w</t>
    </r>
    <r>
      <rPr>
        <sz val="9"/>
        <rFont val="Aptos"/>
      </rPr>
      <t xml:space="preserve"> = 4.42 mD (≈4.42 × 10⁻³ μm²).  S</t>
    </r>
    <r>
      <rPr>
        <vertAlign val="subscript"/>
        <sz val="9"/>
        <rFont val="Aptos"/>
      </rPr>
      <t>orw</t>
    </r>
    <r>
      <rPr>
        <sz val="9"/>
        <rFont val="Aptos"/>
      </rPr>
      <t xml:space="preserve"> = 40.0%, S</t>
    </r>
    <r>
      <rPr>
        <vertAlign val="subscript"/>
        <sz val="9"/>
        <rFont val="Aptos"/>
      </rPr>
      <t>orc</t>
    </r>
    <r>
      <rPr>
        <sz val="9"/>
        <rFont val="Aptos"/>
      </rPr>
      <t xml:space="preserve"> = 5.43%, %S</t>
    </r>
    <r>
      <rPr>
        <vertAlign val="subscript"/>
        <sz val="9"/>
        <rFont val="Aptos"/>
      </rPr>
      <t>orw</t>
    </r>
    <r>
      <rPr>
        <sz val="9"/>
        <rFont val="Aptos"/>
      </rPr>
      <t xml:space="preserve"> mobilized = 86.4%, Γ = 0.17 mg/g.</t>
    </r>
  </si>
  <si>
    <t>Coreflood SN7 — figure</t>
  </si>
  <si>
    <t>FIGURE 8.  RETENTION-COST SCREENING</t>
  </si>
  <si>
    <r>
      <rPr>
        <sz val="9"/>
        <rFont val="Aptos"/>
      </rPr>
      <t>Γ</t>
    </r>
    <r>
      <rPr>
        <vertAlign val="subscript"/>
        <sz val="9"/>
        <rFont val="Aptos"/>
      </rPr>
      <t>max</t>
    </r>
    <r>
      <rPr>
        <sz val="9"/>
        <rFont val="Aptos"/>
      </rPr>
      <t xml:space="preserve"> vs P</t>
    </r>
    <r>
      <rPr>
        <vertAlign val="subscript"/>
        <sz val="9"/>
        <rFont val="Aptos"/>
      </rPr>
      <t>s</t>
    </r>
    <r>
      <rPr>
        <sz val="9"/>
        <rFont val="Aptos"/>
      </rPr>
      <t xml:space="preserve"> and B (left); Γ</t>
    </r>
    <r>
      <rPr>
        <vertAlign val="subscript"/>
        <sz val="9"/>
        <rFont val="Aptos"/>
      </rPr>
      <t>max</t>
    </r>
    <r>
      <rPr>
        <sz val="9"/>
        <rFont val="Aptos"/>
      </rPr>
      <t xml:space="preserve"> vs RF</t>
    </r>
    <r>
      <rPr>
        <vertAlign val="subscript"/>
        <sz val="9"/>
        <rFont val="Aptos"/>
      </rPr>
      <t>inc</t>
    </r>
    <r>
      <rPr>
        <sz val="9"/>
        <rFont val="Aptos"/>
      </rPr>
      <t xml:space="preserve"> (right).  Eq. 11.</t>
    </r>
  </si>
  <si>
    <r>
      <rPr>
        <sz val="9"/>
        <rFont val="Aptos"/>
      </rPr>
      <t>Max allowable retention, Γ</t>
    </r>
    <r>
      <rPr>
        <vertAlign val="subscript"/>
        <sz val="9"/>
        <rFont val="Aptos"/>
      </rPr>
      <t>rmax</t>
    </r>
  </si>
  <si>
    <t>Dynamic retention, Core-2</t>
  </si>
  <si>
    <r>
      <rPr>
        <sz val="9"/>
        <rFont val="Aptos"/>
      </rPr>
      <t>Budget ceiling, B</t>
    </r>
    <r>
      <rPr>
        <vertAlign val="subscript"/>
        <sz val="9"/>
        <rFont val="Aptos"/>
      </rPr>
      <t>max</t>
    </r>
  </si>
  <si>
    <t>Retention Screen — figure</t>
  </si>
  <si>
    <r>
      <rPr>
        <b/>
        <sz val="12"/>
        <rFont val="Aptos"/>
      </rPr>
      <t>FIGURE 9.  RETENTION COST C</t>
    </r>
    <r>
      <rPr>
        <b/>
        <vertAlign val="subscript"/>
        <sz val="12"/>
        <rFont val="Aptos"/>
      </rPr>
      <t>ret</t>
    </r>
    <r>
      <rPr>
        <b/>
        <sz val="12"/>
        <rFont val="Aptos"/>
      </rPr>
      <t xml:space="preserve"> CONTOUR</t>
    </r>
  </si>
  <si>
    <r>
      <rPr>
        <sz val="9"/>
        <rFont val="Aptos"/>
      </rPr>
      <t>C</t>
    </r>
    <r>
      <rPr>
        <vertAlign val="subscript"/>
        <sz val="9"/>
        <rFont val="Aptos"/>
      </rPr>
      <t>ret</t>
    </r>
    <r>
      <rPr>
        <sz val="9"/>
        <rFont val="Aptos"/>
      </rPr>
      <t xml:space="preserve"> = K × Γ × P</t>
    </r>
    <r>
      <rPr>
        <vertAlign val="subscript"/>
        <sz val="9"/>
        <rFont val="Aptos"/>
      </rPr>
      <t>s</t>
    </r>
    <r>
      <rPr>
        <sz val="9"/>
        <rFont val="Aptos"/>
      </rPr>
      <t xml:space="preserve"> / E</t>
    </r>
    <r>
      <rPr>
        <vertAlign val="subscript"/>
        <sz val="9"/>
        <rFont val="Aptos"/>
      </rPr>
      <t>v</t>
    </r>
    <r>
      <rPr>
        <sz val="9"/>
        <rFont val="Aptos"/>
      </rPr>
      <t>.  Iso-cost map in E</t>
    </r>
    <r>
      <rPr>
        <vertAlign val="subscript"/>
        <sz val="9"/>
        <rFont val="Aptos"/>
      </rPr>
      <t>v</t>
    </r>
    <r>
      <rPr>
        <sz val="9"/>
        <rFont val="Aptos"/>
      </rPr>
      <t>-Γ and P</t>
    </r>
    <r>
      <rPr>
        <vertAlign val="subscript"/>
        <sz val="9"/>
        <rFont val="Aptos"/>
      </rPr>
      <t>s</t>
    </r>
    <r>
      <rPr>
        <sz val="9"/>
        <rFont val="Aptos"/>
      </rPr>
      <t>-Γ space.</t>
    </r>
  </si>
  <si>
    <t>Lumped constant, K</t>
  </si>
  <si>
    <r>
      <rPr>
        <sz val="9"/>
        <rFont val="Aptos"/>
      </rPr>
      <t>Base sweep efficiency, E</t>
    </r>
    <r>
      <rPr>
        <vertAlign val="subscript"/>
        <sz val="9"/>
        <rFont val="Aptos"/>
      </rPr>
      <t>v</t>
    </r>
  </si>
  <si>
    <r>
      <rPr>
        <sz val="9"/>
        <rFont val="Aptos"/>
      </rPr>
      <t>Preferred budget, B</t>
    </r>
    <r>
      <rPr>
        <vertAlign val="subscript"/>
        <sz val="9"/>
        <rFont val="Aptos"/>
      </rPr>
      <t>pref</t>
    </r>
  </si>
  <si>
    <r>
      <rPr>
        <sz val="9"/>
        <rFont val="Aptos"/>
      </rPr>
      <t>C</t>
    </r>
    <r>
      <rPr>
        <vertAlign val="subscript"/>
        <sz val="9"/>
        <rFont val="Aptos"/>
      </rPr>
      <t>ret</t>
    </r>
    <r>
      <rPr>
        <sz val="9"/>
        <rFont val="Aptos"/>
      </rPr>
      <t xml:space="preserve"> at base case</t>
    </r>
  </si>
  <si>
    <r>
      <rPr>
        <b/>
        <sz val="9"/>
        <rFont val="Aptos"/>
      </rPr>
      <t>C</t>
    </r>
    <r>
      <rPr>
        <b/>
        <vertAlign val="subscript"/>
        <sz val="9"/>
        <rFont val="Aptos"/>
      </rPr>
      <t>ret</t>
    </r>
    <r>
      <rPr>
        <b/>
        <sz val="9"/>
        <rFont val="Aptos"/>
      </rPr>
      <t xml:space="preserve"> Contour — figure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</si>
</sst>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"/>
    <numFmt numFmtId="167" formatCode="0.0000"/>
  </numFmts>
  <fonts count="37" x14ac:knownFonts="1">
    <font>
      <sz val="11"/>
      <color theme="1"/>
      <name val="Aptos"/>
      <family val="2"/>
      <charset val="1"/>
    </font>
    <font>
      <b/>
      <sz val="18"/>
      <color rgb="FF1B2A4A"/>
      <name val="Aptos"/>
    </font>
    <font>
      <sz val="11"/>
      <color rgb="FF6B7280"/>
      <name val="Aptos"/>
    </font>
    <font>
      <b/>
      <sz val="10"/>
      <color rgb="FF1A1A2E"/>
      <name val="Aptos"/>
    </font>
    <font>
      <sz val="10"/>
      <color rgb="FF1A1A2E"/>
      <name val="Aptos"/>
    </font>
    <font>
      <b/>
      <sz val="12"/>
      <color rgb="FFFFFFFF"/>
      <name val="Aptos"/>
    </font>
    <font>
      <b/>
      <sz val="9"/>
      <color rgb="FF1A1A2E"/>
      <name val="Aptos"/>
    </font>
    <font>
      <sz val="9"/>
      <color rgb="FF1A1A2E"/>
      <name val="Aptos"/>
    </font>
    <font>
      <sz val="9"/>
      <color rgb="FF6B7280"/>
      <name val="Aptos"/>
    </font>
    <font>
      <b/>
      <sz val="10"/>
      <color rgb="FF1B2A4A"/>
      <name val="Aptos"/>
    </font>
    <font>
      <sz val="8"/>
      <color rgb="FF6B7280"/>
      <name val="Aptos"/>
    </font>
    <font>
      <sz val="8"/>
      <color rgb="FF1A1A2E"/>
      <name val="Aptos"/>
    </font>
    <font>
      <b/>
      <sz val="10"/>
      <color rgb="FFFFFFFF"/>
      <name val="Aptos"/>
    </font>
    <font>
      <b/>
      <sz val="10"/>
      <color rgb="FF0000CC"/>
      <name val="Aptos"/>
    </font>
    <font>
      <b/>
      <sz val="9"/>
      <color rgb="FF0000CC"/>
      <name val="Aptos"/>
    </font>
    <font>
      <b/>
      <sz val="10"/>
      <color rgb="FF008000"/>
      <name val="Aptos"/>
    </font>
    <font>
      <b/>
      <sz val="9"/>
      <color rgb="FF008000"/>
      <name val="Aptos"/>
    </font>
    <font>
      <sz val="11"/>
      <name val="Aptos"/>
    </font>
    <font>
      <i/>
      <sz val="9"/>
      <color rgb="FF6B7280"/>
      <name val="Aptos"/>
    </font>
    <font>
      <b/>
      <sz val="8"/>
      <color rgb="FF6B7280"/>
      <name val="Aptos"/>
    </font>
    <font>
      <b/>
      <sz val="9"/>
      <color rgb="FF1B2A4A"/>
      <name val="Aptos"/>
    </font>
    <font>
      <sz val="10"/>
      <name val="Aptos"/>
    </font>
    <font>
      <vertAlign val="superscript"/>
      <sz val="10"/>
      <name val="Aptos"/>
    </font>
    <font>
      <vertAlign val="subscript"/>
      <sz val="10"/>
      <name val="Aptos"/>
    </font>
    <font>
      <sz val="8"/>
      <name val="Aptos"/>
    </font>
    <font>
      <vertAlign val="subscript"/>
      <sz val="8"/>
      <name val="Aptos"/>
    </font>
    <font>
      <b/>
      <sz val="9"/>
      <name val="Aptos"/>
    </font>
    <font>
      <b/>
      <vertAlign val="subscript"/>
      <sz val="9"/>
      <name val="Aptos"/>
    </font>
    <font>
      <sz val="9"/>
      <name val="Aptos"/>
    </font>
    <font>
      <vertAlign val="subscript"/>
      <sz val="9"/>
      <name val="Aptos"/>
    </font>
    <font>
      <i/>
      <sz val="9"/>
      <name val="Aptos"/>
    </font>
    <font>
      <i/>
      <vertAlign val="subscript"/>
      <sz val="9"/>
      <name val="Aptos"/>
    </font>
    <font>
      <vertAlign val="superscript"/>
      <sz val="8"/>
      <name val="Aptos"/>
    </font>
    <font>
      <b/>
      <vertAlign val="superscript"/>
      <sz val="9"/>
      <name val="Aptos"/>
    </font>
    <font>
      <b/>
      <sz val="12"/>
      <name val="Aptos"/>
    </font>
    <font>
      <b/>
      <vertAlign val="subscript"/>
      <sz val="12"/>
      <name val="Aptos"/>
    </font>
    <font>
      <b/>
      <sz val="10"/>
      <color rgb="FF1A1A2E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1B2A4A"/>
        <bgColor rgb="FF333333"/>
      </patternFill>
    </fill>
    <fill>
      <patternFill patternType="solid">
        <fgColor rgb="FFE8EEF6"/>
        <bgColor rgb="FFF4F6FA"/>
      </patternFill>
    </fill>
    <fill>
      <patternFill patternType="solid">
        <fgColor rgb="FFF4F6FA"/>
        <bgColor rgb="FFE8EEF6"/>
      </patternFill>
    </fill>
    <fill>
      <patternFill patternType="solid">
        <fgColor rgb="FFFFFFFF"/>
        <bgColor rgb="FFF4F6FA"/>
      </patternFill>
    </fill>
    <fill>
      <patternFill patternType="solid">
        <fgColor rgb="FFD6E0EF"/>
        <bgColor rgb="FFE8EEF6"/>
      </patternFill>
    </fill>
  </fills>
  <borders count="4">
    <border>
      <left/>
      <right/>
      <top/>
      <bottom/>
      <diagonal/>
    </border>
    <border>
      <left style="thin">
        <color rgb="FFC8CCD0"/>
      </left>
      <right style="thin">
        <color rgb="FFC8CCD0"/>
      </right>
      <top style="thin">
        <color rgb="FFC8CCD0"/>
      </top>
      <bottom style="thin">
        <color rgb="FFC8CCD0"/>
      </bottom>
      <diagonal/>
    </border>
    <border>
      <left/>
      <right/>
      <top style="thin">
        <color rgb="FFC8CCD0"/>
      </top>
      <bottom style="thin">
        <color rgb="FFC8CCD0"/>
      </bottom>
      <diagonal/>
    </border>
    <border>
      <left/>
      <right style="thin">
        <color rgb="FFC8CCD0"/>
      </right>
      <top style="thin">
        <color rgb="FFC8CCD0"/>
      </top>
      <bottom style="thin">
        <color rgb="FFC8CCD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0" borderId="0" xfId="0" applyFont="1"/>
    <xf numFmtId="0" fontId="18" fillId="5" borderId="1" xfId="0" applyFont="1" applyFill="1" applyBorder="1" applyAlignment="1">
      <alignment horizontal="center" vertical="center"/>
    </xf>
    <xf numFmtId="2" fontId="14" fillId="5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2" fontId="14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164" fontId="16" fillId="5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165" fontId="16" fillId="5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164" fontId="14" fillId="4" borderId="1" xfId="0" applyNumberFormat="1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2" fontId="16" fillId="5" borderId="1" xfId="0" applyNumberFormat="1" applyFont="1" applyFill="1" applyBorder="1" applyAlignment="1">
      <alignment horizontal="center" vertical="center"/>
    </xf>
    <xf numFmtId="1" fontId="16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3" fontId="6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 wrapText="1"/>
    </xf>
    <xf numFmtId="1" fontId="14" fillId="5" borderId="1" xfId="0" applyNumberFormat="1" applyFont="1" applyFill="1" applyBorder="1" applyAlignment="1">
      <alignment horizontal="center" vertical="center"/>
    </xf>
    <xf numFmtId="0" fontId="20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/>
    </xf>
    <xf numFmtId="164" fontId="11" fillId="5" borderId="1" xfId="0" applyNumberFormat="1" applyFont="1" applyFill="1" applyBorder="1" applyAlignment="1">
      <alignment horizontal="center" vertical="center"/>
    </xf>
    <xf numFmtId="2" fontId="11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164" fontId="11" fillId="4" borderId="1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" fontId="11" fillId="5" borderId="1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166" fontId="11" fillId="5" borderId="1" xfId="0" applyNumberFormat="1" applyFont="1" applyFill="1" applyBorder="1" applyAlignment="1">
      <alignment horizontal="center" vertical="center"/>
    </xf>
    <xf numFmtId="166" fontId="11" fillId="4" borderId="1" xfId="0" applyNumberFormat="1" applyFont="1" applyFill="1" applyBorder="1" applyAlignment="1">
      <alignment horizontal="center" vertical="center"/>
    </xf>
    <xf numFmtId="165" fontId="11" fillId="5" borderId="1" xfId="0" applyNumberFormat="1" applyFont="1" applyFill="1" applyBorder="1" applyAlignment="1">
      <alignment horizontal="center" vertical="center"/>
    </xf>
    <xf numFmtId="167" fontId="11" fillId="5" borderId="1" xfId="0" applyNumberFormat="1" applyFont="1" applyFill="1" applyBorder="1" applyAlignment="1">
      <alignment horizontal="center" vertical="center"/>
    </xf>
    <xf numFmtId="165" fontId="11" fillId="4" borderId="1" xfId="0" applyNumberFormat="1" applyFont="1" applyFill="1" applyBorder="1" applyAlignment="1">
      <alignment horizontal="center" vertical="center"/>
    </xf>
    <xf numFmtId="167" fontId="11" fillId="4" borderId="1" xfId="0" applyNumberFormat="1" applyFont="1" applyFill="1" applyBorder="1" applyAlignment="1">
      <alignment horizontal="center" vertical="center"/>
    </xf>
    <xf numFmtId="0" fontId="10" fillId="0" borderId="0" xfId="0" applyFont="1"/>
    <xf numFmtId="164" fontId="11" fillId="5" borderId="1" xfId="0" applyNumberFormat="1" applyFont="1" applyFill="1" applyBorder="1" applyAlignment="1">
      <alignment horizontal="left" vertical="center"/>
    </xf>
    <xf numFmtId="164" fontId="11" fillId="4" borderId="1" xfId="0" applyNumberFormat="1" applyFont="1" applyFill="1" applyBorder="1" applyAlignment="1">
      <alignment horizontal="left" vertical="center"/>
    </xf>
    <xf numFmtId="165" fontId="16" fillId="4" borderId="1" xfId="0" applyNumberFormat="1" applyFont="1" applyFill="1" applyBorder="1" applyAlignment="1">
      <alignment horizontal="center" vertical="center"/>
    </xf>
    <xf numFmtId="0" fontId="36" fillId="0" borderId="0" xfId="0" applyFont="1"/>
    <xf numFmtId="0" fontId="2" fillId="0" borderId="0" xfId="0" applyFont="1"/>
    <xf numFmtId="0" fontId="0" fillId="0" borderId="0" xfId="0"/>
    <xf numFmtId="0" fontId="5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9" fillId="6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2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4F6FA"/>
      <rgbColor rgb="FFE8EEF6"/>
      <rgbColor rgb="FF660066"/>
      <rgbColor rgb="FFFF8080"/>
      <rgbColor rgb="FF0066CC"/>
      <rgbColor rgb="FFD6E0E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B2A4A"/>
      <rgbColor rgb="FF339966"/>
      <rgbColor rgb="FF003300"/>
      <rgbColor rgb="FF333300"/>
      <rgbColor rgb="FF993300"/>
      <rgbColor rgb="FF993366"/>
      <rgbColor rgb="FF555555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5</xdr:col>
      <xdr:colOff>474480</xdr:colOff>
      <xdr:row>35</xdr:row>
      <xdr:rowOff>7560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71760"/>
          <a:ext cx="8157240" cy="489384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7</xdr:col>
      <xdr:colOff>739800</xdr:colOff>
      <xdr:row>38</xdr:row>
      <xdr:rowOff>68400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14800"/>
          <a:ext cx="7788240" cy="314496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68760</xdr:rowOff>
    </xdr:from>
    <xdr:to>
      <xdr:col>8</xdr:col>
      <xdr:colOff>684720</xdr:colOff>
      <xdr:row>67</xdr:row>
      <xdr:rowOff>64440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231840"/>
          <a:ext cx="8367480" cy="343404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810000</xdr:colOff>
      <xdr:row>45</xdr:row>
      <xdr:rowOff>150120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867200"/>
          <a:ext cx="6096240" cy="376956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143640</xdr:rowOff>
    </xdr:from>
    <xdr:to>
      <xdr:col>5</xdr:col>
      <xdr:colOff>115895</xdr:colOff>
      <xdr:row>61</xdr:row>
      <xdr:rowOff>98640</xdr:rowOff>
    </xdr:to>
    <xdr:pic>
      <xdr:nvPicPr>
        <xdr:cNvPr id="4" name="Picture 1" descr="Fig. 6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92360"/>
          <a:ext cx="6406560" cy="357444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46440</xdr:colOff>
      <xdr:row>40</xdr:row>
      <xdr:rowOff>0</xdr:rowOff>
    </xdr:from>
    <xdr:to>
      <xdr:col>4</xdr:col>
      <xdr:colOff>3509838</xdr:colOff>
      <xdr:row>61</xdr:row>
      <xdr:rowOff>169920</xdr:rowOff>
    </xdr:to>
    <xdr:pic>
      <xdr:nvPicPr>
        <xdr:cNvPr id="5" name="Picture 1" descr="Fig. 7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40" y="7648560"/>
          <a:ext cx="7116840" cy="397044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68040</xdr:colOff>
      <xdr:row>12</xdr:row>
      <xdr:rowOff>168840</xdr:rowOff>
    </xdr:from>
    <xdr:to>
      <xdr:col>9</xdr:col>
      <xdr:colOff>63000</xdr:colOff>
      <xdr:row>30</xdr:row>
      <xdr:rowOff>102960</xdr:rowOff>
    </xdr:to>
    <xdr:pic>
      <xdr:nvPicPr>
        <xdr:cNvPr id="6" name="Picture 1" descr="Fig. 8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40" y="2493000"/>
          <a:ext cx="9581040" cy="319176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56520</xdr:rowOff>
    </xdr:from>
    <xdr:to>
      <xdr:col>9</xdr:col>
      <xdr:colOff>854640</xdr:colOff>
      <xdr:row>38</xdr:row>
      <xdr:rowOff>65520</xdr:rowOff>
    </xdr:to>
    <xdr:pic>
      <xdr:nvPicPr>
        <xdr:cNvPr id="7" name="Picture 1" descr="Fig. 10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52200"/>
          <a:ext cx="10440720" cy="435240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ptos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A4A"/>
    <pageSetUpPr fitToPage="1"/>
  </sheetPr>
  <dimension ref="B2:D19"/>
  <sheetViews>
    <sheetView showGridLines="0" tabSelected="1" zoomScale="122" zoomScaleNormal="100" workbookViewId="0">
      <selection activeCell="D5" sqref="D5:D6"/>
    </sheetView>
  </sheetViews>
  <sheetFormatPr defaultColWidth="8.75" defaultRowHeight="14.5" x14ac:dyDescent="0.35"/>
  <cols>
    <col min="1" max="1" width="3" customWidth="1"/>
    <col min="2" max="2" width="6" customWidth="1"/>
    <col min="3" max="3" width="30" customWidth="1"/>
    <col min="4" max="4" width="78" customWidth="1"/>
  </cols>
  <sheetData>
    <row r="2" spans="2:4" ht="45.65" customHeight="1" x14ac:dyDescent="0.35">
      <c r="B2" s="72" t="s">
        <v>59</v>
      </c>
      <c r="C2" s="70"/>
      <c r="D2" s="70"/>
    </row>
    <row r="3" spans="2:4" ht="17" customHeight="1" x14ac:dyDescent="0.35">
      <c r="B3" s="69" t="s">
        <v>60</v>
      </c>
      <c r="C3" s="70"/>
      <c r="D3" s="70"/>
    </row>
    <row r="5" spans="2:4" ht="15" customHeight="1" x14ac:dyDescent="0.35">
      <c r="C5" s="1" t="s">
        <v>61</v>
      </c>
      <c r="D5" s="68" t="s">
        <v>62</v>
      </c>
    </row>
    <row r="6" spans="2:4" ht="15" customHeight="1" x14ac:dyDescent="0.35">
      <c r="C6" s="1" t="s">
        <v>63</v>
      </c>
      <c r="D6" s="68" t="s">
        <v>64</v>
      </c>
    </row>
    <row r="8" spans="2:4" ht="18" customHeight="1" x14ac:dyDescent="0.35">
      <c r="B8" s="71" t="s">
        <v>65</v>
      </c>
      <c r="C8" s="70"/>
      <c r="D8" s="70"/>
    </row>
    <row r="9" spans="2:4" ht="15" customHeight="1" x14ac:dyDescent="0.35">
      <c r="B9" s="2" t="s">
        <v>66</v>
      </c>
      <c r="C9" s="3" t="s">
        <v>67</v>
      </c>
      <c r="D9" s="3" t="s">
        <v>68</v>
      </c>
    </row>
    <row r="10" spans="2:4" ht="15" customHeight="1" x14ac:dyDescent="0.35">
      <c r="B10" s="4">
        <v>1</v>
      </c>
      <c r="C10" s="5" t="s">
        <v>69</v>
      </c>
      <c r="D10" s="5" t="s">
        <v>70</v>
      </c>
    </row>
    <row r="11" spans="2:4" ht="15" customHeight="1" x14ac:dyDescent="0.35">
      <c r="B11" s="6">
        <v>2</v>
      </c>
      <c r="C11" s="7" t="s">
        <v>71</v>
      </c>
      <c r="D11" s="7" t="s">
        <v>72</v>
      </c>
    </row>
    <row r="12" spans="2:4" ht="15" customHeight="1" x14ac:dyDescent="0.35">
      <c r="B12" s="6">
        <v>3</v>
      </c>
      <c r="C12" s="5" t="s">
        <v>73</v>
      </c>
      <c r="D12" s="5" t="s">
        <v>74</v>
      </c>
    </row>
    <row r="13" spans="2:4" ht="15" customHeight="1" x14ac:dyDescent="0.35">
      <c r="B13" s="4">
        <v>4</v>
      </c>
      <c r="C13" s="5" t="s">
        <v>75</v>
      </c>
      <c r="D13" s="5" t="s">
        <v>76</v>
      </c>
    </row>
    <row r="14" spans="2:4" ht="15" customHeight="1" x14ac:dyDescent="0.35">
      <c r="B14" s="6">
        <v>5</v>
      </c>
      <c r="C14" s="7" t="s">
        <v>77</v>
      </c>
      <c r="D14" s="7" t="s">
        <v>78</v>
      </c>
    </row>
    <row r="15" spans="2:4" ht="15" customHeight="1" x14ac:dyDescent="0.35">
      <c r="B15" s="6">
        <v>6</v>
      </c>
      <c r="C15" s="5" t="s">
        <v>79</v>
      </c>
      <c r="D15" s="5" t="s">
        <v>80</v>
      </c>
    </row>
    <row r="16" spans="2:4" ht="15" customHeight="1" x14ac:dyDescent="0.35">
      <c r="B16" s="4">
        <v>7</v>
      </c>
      <c r="C16" s="7" t="s">
        <v>81</v>
      </c>
      <c r="D16" s="7" t="s">
        <v>82</v>
      </c>
    </row>
    <row r="17" spans="2:4" ht="15" customHeight="1" x14ac:dyDescent="0.35">
      <c r="B17" s="6">
        <v>8</v>
      </c>
      <c r="C17" s="5" t="s">
        <v>83</v>
      </c>
      <c r="D17" s="5" t="s">
        <v>84</v>
      </c>
    </row>
    <row r="18" spans="2:4" ht="15" customHeight="1" x14ac:dyDescent="0.35">
      <c r="B18" s="6">
        <v>9</v>
      </c>
      <c r="C18" s="7" t="s">
        <v>85</v>
      </c>
      <c r="D18" s="7" t="s">
        <v>86</v>
      </c>
    </row>
    <row r="19" spans="2:4" ht="15" customHeight="1" x14ac:dyDescent="0.35">
      <c r="B19" s="6">
        <v>10</v>
      </c>
      <c r="C19" s="7" t="s">
        <v>87</v>
      </c>
      <c r="D19" s="7" t="s">
        <v>88</v>
      </c>
    </row>
  </sheetData>
  <sheetProtection algorithmName="SHA-512" hashValue="0As6odMZ2YkIX2QFcngow4OoUl/o7G6J2pITGxaajMJ23Uxm8PugLNn50k2SD8SQpcgdo7wKItPPP5Oo4iLkqA==" saltValue="dXiACuq9uRuLqDkNkn/dnA==" spinCount="100000" sheet="1" objects="1" scenarios="1"/>
  <mergeCells count="3">
    <mergeCell ref="B3:D3"/>
    <mergeCell ref="B8:D8"/>
    <mergeCell ref="B2:D2"/>
  </mergeCells>
  <pageMargins left="0.4" right="0.4" top="0.5" bottom="0.5" header="0.511811023622047" footer="0.511811023622047"/>
  <pageSetup paperSize="9" fitToHeight="0"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1B2A4A"/>
    <pageSetUpPr fitToPage="1"/>
  </sheetPr>
  <dimension ref="A1:D12"/>
  <sheetViews>
    <sheetView showGridLines="0" zoomScaleNormal="100" workbookViewId="0">
      <pane ySplit="3" topLeftCell="A4" activePane="bottomLeft" state="frozen"/>
      <selection pane="bottomLeft" sqref="A1:D1"/>
    </sheetView>
  </sheetViews>
  <sheetFormatPr defaultColWidth="8.75" defaultRowHeight="14.5" x14ac:dyDescent="0.35"/>
  <cols>
    <col min="1" max="1" width="30" customWidth="1"/>
    <col min="2" max="2" width="14" customWidth="1"/>
    <col min="3" max="40" width="13" customWidth="1"/>
  </cols>
  <sheetData>
    <row r="1" spans="1:4" ht="19.5" customHeight="1" x14ac:dyDescent="0.35">
      <c r="A1" s="71" t="s">
        <v>265</v>
      </c>
      <c r="B1" s="70"/>
      <c r="C1" s="70"/>
      <c r="D1" s="70"/>
    </row>
    <row r="2" spans="1:4" ht="15" customHeight="1" x14ac:dyDescent="0.35">
      <c r="A2" s="77" t="s">
        <v>266</v>
      </c>
      <c r="B2" s="70"/>
      <c r="C2" s="70"/>
      <c r="D2" s="70"/>
    </row>
    <row r="4" spans="1:4" ht="15" customHeight="1" x14ac:dyDescent="0.35">
      <c r="A4" s="3" t="s">
        <v>100</v>
      </c>
      <c r="B4" s="2" t="s">
        <v>102</v>
      </c>
      <c r="C4" s="2" t="s">
        <v>6</v>
      </c>
    </row>
    <row r="5" spans="1:4" ht="15" customHeight="1" x14ac:dyDescent="0.35">
      <c r="A5" s="7" t="s">
        <v>267</v>
      </c>
      <c r="B5" s="32">
        <f>'Assumptions &amp; Parameters'!C20</f>
        <v>0.17938062728801815</v>
      </c>
      <c r="C5" s="10" t="s">
        <v>129</v>
      </c>
    </row>
    <row r="6" spans="1:4" ht="15" customHeight="1" x14ac:dyDescent="0.35">
      <c r="A6" s="5" t="s">
        <v>268</v>
      </c>
      <c r="B6" s="67">
        <f>'Assumptions &amp; Parameters'!C19</f>
        <v>0.17</v>
      </c>
      <c r="C6" s="14" t="s">
        <v>129</v>
      </c>
    </row>
    <row r="7" spans="1:4" ht="15" customHeight="1" x14ac:dyDescent="0.35">
      <c r="A7" s="7" t="s">
        <v>138</v>
      </c>
      <c r="B7" s="38">
        <f>'Assumptions &amp; Parameters'!C22</f>
        <v>5.6862327633756227</v>
      </c>
      <c r="C7" s="10" t="s">
        <v>27</v>
      </c>
    </row>
    <row r="8" spans="1:4" ht="15" customHeight="1" x14ac:dyDescent="0.35">
      <c r="A8" s="7" t="s">
        <v>134</v>
      </c>
      <c r="B8" s="67">
        <f>'Assumptions &amp; Parameters'!C21</f>
        <v>1.5</v>
      </c>
      <c r="C8" s="14" t="s">
        <v>136</v>
      </c>
    </row>
    <row r="9" spans="1:4" ht="15" customHeight="1" x14ac:dyDescent="0.35">
      <c r="A9" s="7" t="s">
        <v>269</v>
      </c>
      <c r="B9" s="32">
        <f>'Assumptions &amp; Parameters'!C24</f>
        <v>6</v>
      </c>
      <c r="C9" s="10" t="s">
        <v>27</v>
      </c>
    </row>
    <row r="10" spans="1:4" ht="15" customHeight="1" x14ac:dyDescent="0.35">
      <c r="A10" s="5" t="s">
        <v>119</v>
      </c>
      <c r="B10" s="67">
        <f>'Assumptions &amp; Parameters'!C14</f>
        <v>25.920000000000005</v>
      </c>
      <c r="C10" s="14" t="s">
        <v>21</v>
      </c>
    </row>
    <row r="12" spans="1:4" ht="15" customHeight="1" x14ac:dyDescent="0.35">
      <c r="A12" s="44" t="s">
        <v>270</v>
      </c>
    </row>
  </sheetData>
  <sheetProtection algorithmName="SHA-512" hashValue="Y64pbxXKWDVis9s65NBxFTKyJ/MHLhKO3wkJKTlKY134ePwMDqCOQF50hz3t4MLvhEPgdptHdor3I8o0iTCodQ==" saltValue="2VmDQOBfH0tvwM/PrrqChA==" spinCount="100000" sheet="1" objects="1" scenarios="1"/>
  <mergeCells count="2">
    <mergeCell ref="A1:D1"/>
    <mergeCell ref="A2:D2"/>
  </mergeCells>
  <pageMargins left="0.4" right="0.4" top="0.5" bottom="0.5" header="0.511811023622047" footer="0.511811023622047"/>
  <pageSetup paperSize="9" fitToHeight="0" orientation="landscape" horizontalDpi="300" verticalDpi="300"/>
  <rowBreaks count="1" manualBreakCount="1">
    <brk id="11" max="16383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1B2A4A"/>
    <pageSetUpPr fitToPage="1"/>
  </sheetPr>
  <dimension ref="A1:D13"/>
  <sheetViews>
    <sheetView showGridLines="0" zoomScale="115" zoomScaleNormal="115" workbookViewId="0">
      <pane ySplit="3" topLeftCell="A24" activePane="bottomLeft" state="frozen"/>
      <selection pane="bottomLeft" activeCell="A12" sqref="A12"/>
    </sheetView>
  </sheetViews>
  <sheetFormatPr defaultColWidth="8.75" defaultRowHeight="14.5" x14ac:dyDescent="0.35"/>
  <cols>
    <col min="1" max="1" width="30" customWidth="1"/>
    <col min="2" max="2" width="14" customWidth="1"/>
    <col min="3" max="43" width="13" customWidth="1"/>
  </cols>
  <sheetData>
    <row r="1" spans="1:4" ht="19.5" customHeight="1" x14ac:dyDescent="0.35">
      <c r="A1" s="71" t="s">
        <v>271</v>
      </c>
      <c r="B1" s="70"/>
      <c r="C1" s="70"/>
      <c r="D1" s="70"/>
    </row>
    <row r="2" spans="1:4" ht="15" customHeight="1" x14ac:dyDescent="0.35">
      <c r="A2" s="77" t="s">
        <v>272</v>
      </c>
      <c r="B2" s="70"/>
      <c r="C2" s="70"/>
      <c r="D2" s="70"/>
    </row>
    <row r="4" spans="1:4" ht="15" customHeight="1" x14ac:dyDescent="0.35">
      <c r="A4" s="3" t="s">
        <v>100</v>
      </c>
      <c r="B4" s="2" t="s">
        <v>102</v>
      </c>
      <c r="C4" s="2" t="s">
        <v>6</v>
      </c>
    </row>
    <row r="5" spans="1:4" ht="15" customHeight="1" x14ac:dyDescent="0.35">
      <c r="A5" s="7" t="s">
        <v>273</v>
      </c>
      <c r="B5" s="32">
        <f>'Assumptions &amp; Parameters'!C36</f>
        <v>13.379371207942642</v>
      </c>
      <c r="C5" s="10" t="s">
        <v>107</v>
      </c>
    </row>
    <row r="6" spans="1:4" ht="15" customHeight="1" x14ac:dyDescent="0.35">
      <c r="A6" s="5" t="s">
        <v>127</v>
      </c>
      <c r="B6" s="67">
        <f>'Assumptions &amp; Parameters'!C19</f>
        <v>0.17</v>
      </c>
      <c r="C6" s="14" t="s">
        <v>129</v>
      </c>
    </row>
    <row r="7" spans="1:4" ht="15" customHeight="1" x14ac:dyDescent="0.35">
      <c r="A7" s="7" t="s">
        <v>134</v>
      </c>
      <c r="B7" s="32">
        <f>'Assumptions &amp; Parameters'!C21</f>
        <v>1.5</v>
      </c>
      <c r="C7" s="10" t="s">
        <v>136</v>
      </c>
    </row>
    <row r="8" spans="1:4" ht="15" customHeight="1" x14ac:dyDescent="0.35">
      <c r="A8" s="5" t="s">
        <v>274</v>
      </c>
      <c r="B8" s="67">
        <f>'Assumptions &amp; Parameters'!C12</f>
        <v>0.6</v>
      </c>
      <c r="C8" s="14" t="s">
        <v>112</v>
      </c>
    </row>
    <row r="9" spans="1:4" ht="15" customHeight="1" x14ac:dyDescent="0.35">
      <c r="A9" s="5" t="s">
        <v>269</v>
      </c>
      <c r="B9" s="32">
        <f>'Assumptions &amp; Parameters'!C24</f>
        <v>6</v>
      </c>
      <c r="C9" s="10" t="s">
        <v>27</v>
      </c>
    </row>
    <row r="10" spans="1:4" ht="15" customHeight="1" x14ac:dyDescent="0.35">
      <c r="A10" s="5" t="s">
        <v>275</v>
      </c>
      <c r="B10" s="67">
        <f>'Assumptions &amp; Parameters'!C25</f>
        <v>4</v>
      </c>
      <c r="C10" s="14" t="s">
        <v>27</v>
      </c>
    </row>
    <row r="11" spans="1:4" ht="15" customHeight="1" x14ac:dyDescent="0.35">
      <c r="A11" s="7" t="s">
        <v>276</v>
      </c>
      <c r="B11" s="35">
        <f>'Assumptions &amp; Parameters'!C36*'Assumptions &amp; Parameters'!C19*'Assumptions &amp; Parameters'!C21/'Assumptions &amp; Parameters'!C12</f>
        <v>5.6862327633756227</v>
      </c>
      <c r="C11" s="10" t="s">
        <v>27</v>
      </c>
    </row>
    <row r="13" spans="1:4" ht="15" customHeight="1" x14ac:dyDescent="0.35">
      <c r="A13" s="44" t="s">
        <v>277</v>
      </c>
    </row>
  </sheetData>
  <sheetProtection algorithmName="SHA-512" hashValue="yGiyEFFUmswau6udK/qjHWPwkRJmyhbqKIYp56+lOPOsZmzPSLpXS/wfxSI2AwoFPNpMPwo0Lw5bVGYWzwFfjw==" saltValue="K5hi4Z5zdybOpFRyOVIH4g==" spinCount="100000" sheet="1" objects="1" scenarios="1"/>
  <mergeCells count="2">
    <mergeCell ref="A1:D1"/>
    <mergeCell ref="A2:D2"/>
  </mergeCells>
  <pageMargins left="0.4" right="0.4" top="0.5" bottom="0.5" header="0.511811023622047" footer="0.511811023622047"/>
  <pageSetup paperSize="9" fitToHeight="0" orientation="landscape" horizontalDpi="300" verticalDpi="300"/>
  <rowBreaks count="1" manualBreakCount="1">
    <brk id="12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B2A4A"/>
    <pageSetUpPr fitToPage="1"/>
  </sheetPr>
  <dimension ref="A1:E27"/>
  <sheetViews>
    <sheetView showGridLines="0" topLeftCell="B1" zoomScale="109" zoomScaleNormal="70" workbookViewId="0">
      <pane ySplit="3" topLeftCell="A11" activePane="bottomLeft" state="frozen"/>
      <selection pane="bottomLeft" activeCell="A13" sqref="A13:E13"/>
    </sheetView>
  </sheetViews>
  <sheetFormatPr defaultColWidth="8.75" defaultRowHeight="14.5" x14ac:dyDescent="0.35"/>
  <cols>
    <col min="1" max="1" width="16" customWidth="1"/>
    <col min="2" max="2" width="30" customWidth="1"/>
    <col min="3" max="3" width="65.25" customWidth="1"/>
    <col min="4" max="4" width="14" customWidth="1"/>
    <col min="5" max="5" width="80.83203125" customWidth="1"/>
  </cols>
  <sheetData>
    <row r="1" spans="1:5" ht="21.75" customHeight="1" x14ac:dyDescent="0.35">
      <c r="A1" s="71" t="s">
        <v>0</v>
      </c>
      <c r="B1" s="70"/>
      <c r="C1" s="70"/>
      <c r="D1" s="70"/>
      <c r="E1" s="70"/>
    </row>
    <row r="2" spans="1:5" ht="25.5" customHeight="1" x14ac:dyDescent="0.35">
      <c r="A2" s="76" t="s">
        <v>1</v>
      </c>
      <c r="B2" s="70"/>
      <c r="C2" s="70"/>
      <c r="D2" s="70"/>
      <c r="E2" s="70"/>
    </row>
    <row r="4" spans="1:5" ht="18" customHeight="1" x14ac:dyDescent="0.35">
      <c r="A4" s="73" t="s">
        <v>2</v>
      </c>
      <c r="B4" s="70"/>
      <c r="C4" s="70"/>
      <c r="D4" s="70"/>
      <c r="E4" s="70"/>
    </row>
    <row r="5" spans="1:5" ht="15" customHeight="1" x14ac:dyDescent="0.35">
      <c r="A5" s="2" t="s">
        <v>3</v>
      </c>
      <c r="B5" s="3" t="s">
        <v>4</v>
      </c>
      <c r="C5" s="3" t="s">
        <v>5</v>
      </c>
      <c r="D5" s="2" t="s">
        <v>6</v>
      </c>
      <c r="E5" s="3" t="s">
        <v>7</v>
      </c>
    </row>
    <row r="6" spans="1:5" ht="33.75" customHeight="1" x14ac:dyDescent="0.35">
      <c r="A6" s="6" t="s">
        <v>8</v>
      </c>
      <c r="B6" s="8" t="s">
        <v>9</v>
      </c>
      <c r="C6" s="9" t="s">
        <v>10</v>
      </c>
      <c r="D6" s="10" t="s">
        <v>11</v>
      </c>
      <c r="E6" s="11" t="s">
        <v>12</v>
      </c>
    </row>
    <row r="7" spans="1:5" ht="33.75" customHeight="1" x14ac:dyDescent="0.35">
      <c r="A7" s="4" t="s">
        <v>13</v>
      </c>
      <c r="B7" s="12" t="s">
        <v>14</v>
      </c>
      <c r="C7" s="13" t="s">
        <v>15</v>
      </c>
      <c r="D7" s="14" t="s">
        <v>11</v>
      </c>
      <c r="E7" s="15" t="s">
        <v>16</v>
      </c>
    </row>
    <row r="9" spans="1:5" ht="18" customHeight="1" x14ac:dyDescent="0.35">
      <c r="A9" s="73" t="s">
        <v>17</v>
      </c>
      <c r="B9" s="70"/>
      <c r="C9" s="70"/>
      <c r="D9" s="70"/>
      <c r="E9" s="70"/>
    </row>
    <row r="10" spans="1:5" ht="15" customHeight="1" x14ac:dyDescent="0.35">
      <c r="A10" s="2" t="s">
        <v>3</v>
      </c>
      <c r="B10" s="3" t="s">
        <v>4</v>
      </c>
      <c r="C10" s="3" t="s">
        <v>5</v>
      </c>
      <c r="D10" s="2" t="s">
        <v>6</v>
      </c>
      <c r="E10" s="3" t="s">
        <v>7</v>
      </c>
    </row>
    <row r="11" spans="1:5" ht="16" x14ac:dyDescent="0.35">
      <c r="A11" s="6" t="s">
        <v>18</v>
      </c>
      <c r="B11" s="8" t="s">
        <v>19</v>
      </c>
      <c r="C11" s="9" t="s">
        <v>20</v>
      </c>
      <c r="D11" s="10" t="s">
        <v>21</v>
      </c>
      <c r="E11" s="11" t="s">
        <v>22</v>
      </c>
    </row>
    <row r="13" spans="1:5" ht="18" customHeight="1" x14ac:dyDescent="0.35">
      <c r="A13" s="73" t="s">
        <v>23</v>
      </c>
      <c r="B13" s="70"/>
      <c r="C13" s="70"/>
      <c r="D13" s="70"/>
      <c r="E13" s="70"/>
    </row>
    <row r="14" spans="1:5" ht="15" customHeight="1" x14ac:dyDescent="0.35">
      <c r="A14" s="2" t="s">
        <v>3</v>
      </c>
      <c r="B14" s="3" t="s">
        <v>4</v>
      </c>
      <c r="C14" s="3" t="s">
        <v>5</v>
      </c>
      <c r="D14" s="2" t="s">
        <v>6</v>
      </c>
      <c r="E14" s="3" t="s">
        <v>7</v>
      </c>
    </row>
    <row r="15" spans="1:5" ht="16" x14ac:dyDescent="0.35">
      <c r="A15" s="6" t="s">
        <v>24</v>
      </c>
      <c r="B15" s="8" t="s">
        <v>25</v>
      </c>
      <c r="C15" s="9" t="s">
        <v>26</v>
      </c>
      <c r="D15" s="10" t="s">
        <v>27</v>
      </c>
      <c r="E15" s="11" t="s">
        <v>28</v>
      </c>
    </row>
    <row r="16" spans="1:5" ht="16" x14ac:dyDescent="0.35">
      <c r="A16" s="4" t="s">
        <v>29</v>
      </c>
      <c r="B16" s="12" t="s">
        <v>30</v>
      </c>
      <c r="C16" s="13" t="s">
        <v>31</v>
      </c>
      <c r="D16" s="14" t="s">
        <v>27</v>
      </c>
      <c r="E16" s="15" t="s">
        <v>32</v>
      </c>
    </row>
    <row r="17" spans="1:5" ht="16" x14ac:dyDescent="0.35">
      <c r="A17" s="6" t="s">
        <v>33</v>
      </c>
      <c r="B17" s="8" t="s">
        <v>34</v>
      </c>
      <c r="C17" s="9" t="s">
        <v>35</v>
      </c>
      <c r="D17" s="10" t="s">
        <v>36</v>
      </c>
      <c r="E17" s="11" t="s">
        <v>37</v>
      </c>
    </row>
    <row r="18" spans="1:5" ht="16" x14ac:dyDescent="0.35">
      <c r="A18" s="4" t="s">
        <v>38</v>
      </c>
      <c r="B18" s="12" t="s">
        <v>39</v>
      </c>
      <c r="C18" s="13" t="s">
        <v>40</v>
      </c>
      <c r="D18" s="14" t="s">
        <v>27</v>
      </c>
      <c r="E18" s="15" t="s">
        <v>41</v>
      </c>
    </row>
    <row r="19" spans="1:5" ht="16" x14ac:dyDescent="0.35">
      <c r="A19" s="6" t="s">
        <v>42</v>
      </c>
      <c r="B19" s="8" t="s">
        <v>43</v>
      </c>
      <c r="C19" s="9" t="s">
        <v>44</v>
      </c>
      <c r="D19" s="10" t="s">
        <v>36</v>
      </c>
      <c r="E19" s="11" t="s">
        <v>45</v>
      </c>
    </row>
    <row r="20" spans="1:5" ht="16" x14ac:dyDescent="0.35">
      <c r="A20" s="4" t="s">
        <v>46</v>
      </c>
      <c r="B20" s="12" t="s">
        <v>47</v>
      </c>
      <c r="C20" s="13" t="s">
        <v>48</v>
      </c>
      <c r="D20" s="14" t="s">
        <v>36</v>
      </c>
      <c r="E20" s="15" t="s">
        <v>49</v>
      </c>
    </row>
    <row r="21" spans="1:5" ht="16" x14ac:dyDescent="0.35">
      <c r="A21" s="6" t="s">
        <v>50</v>
      </c>
      <c r="B21" s="8" t="s">
        <v>51</v>
      </c>
      <c r="C21" s="9" t="s">
        <v>52</v>
      </c>
      <c r="D21" s="10" t="s">
        <v>36</v>
      </c>
      <c r="E21" s="11" t="s">
        <v>53</v>
      </c>
    </row>
    <row r="23" spans="1:5" ht="18" customHeight="1" x14ac:dyDescent="0.35">
      <c r="A23" s="73" t="s">
        <v>54</v>
      </c>
      <c r="B23" s="70"/>
      <c r="C23" s="70"/>
      <c r="D23" s="70"/>
      <c r="E23" s="70"/>
    </row>
    <row r="24" spans="1:5" ht="15" customHeight="1" x14ac:dyDescent="0.35">
      <c r="A24" s="75" t="s">
        <v>55</v>
      </c>
      <c r="B24" s="70"/>
      <c r="C24" s="70"/>
      <c r="D24" s="70"/>
      <c r="E24" s="70"/>
    </row>
    <row r="25" spans="1:5" ht="15" customHeight="1" x14ac:dyDescent="0.35">
      <c r="A25" s="75" t="s">
        <v>56</v>
      </c>
      <c r="B25" s="70"/>
      <c r="C25" s="70"/>
      <c r="D25" s="70"/>
      <c r="E25" s="70"/>
    </row>
    <row r="26" spans="1:5" ht="15" customHeight="1" x14ac:dyDescent="0.35">
      <c r="A26" s="74" t="s">
        <v>57</v>
      </c>
      <c r="B26" s="70"/>
      <c r="C26" s="70"/>
      <c r="D26" s="70"/>
      <c r="E26" s="70"/>
    </row>
    <row r="27" spans="1:5" ht="15" customHeight="1" x14ac:dyDescent="0.35">
      <c r="A27" s="74" t="s">
        <v>58</v>
      </c>
      <c r="B27" s="70"/>
      <c r="C27" s="70"/>
      <c r="D27" s="70"/>
      <c r="E27" s="70"/>
    </row>
  </sheetData>
  <sheetProtection algorithmName="SHA-512" hashValue="8/zGrh5G3juSlAPnA9kIddtVoLoo/wQ+kbpldSX+4Mxh5Z+ORz/FD0KeYSJC0PfBmE/fQl+vk2ERDGP6Mhm5hA==" saltValue="yUwHP2PgyXEp9hTXSh/8AQ==" spinCount="100000" sheet="1" objects="1" scenarios="1"/>
  <mergeCells count="10">
    <mergeCell ref="A1:E1"/>
    <mergeCell ref="A23:E23"/>
    <mergeCell ref="A13:E13"/>
    <mergeCell ref="A9:E9"/>
    <mergeCell ref="A27:E27"/>
    <mergeCell ref="A4:E4"/>
    <mergeCell ref="A26:E26"/>
    <mergeCell ref="A24:E24"/>
    <mergeCell ref="A2:E2"/>
    <mergeCell ref="A25:E25"/>
  </mergeCells>
  <pageMargins left="0.4" right="0.4" top="0.5" bottom="0.5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B2A4A"/>
    <pageSetUpPr fitToPage="1"/>
  </sheetPr>
  <dimension ref="A1:F41"/>
  <sheetViews>
    <sheetView showGridLines="0" topLeftCell="F1" zoomScale="400" zoomScaleNormal="100" workbookViewId="0">
      <pane ySplit="3" topLeftCell="A33" activePane="bottomLeft" state="frozen"/>
      <selection pane="bottomLeft" activeCell="A2" sqref="A2:F2"/>
    </sheetView>
  </sheetViews>
  <sheetFormatPr defaultColWidth="8.75" defaultRowHeight="14.5" x14ac:dyDescent="0.35"/>
  <cols>
    <col min="1" max="1" width="34" customWidth="1"/>
    <col min="2" max="2" width="14" customWidth="1"/>
    <col min="3" max="3" width="12" customWidth="1"/>
    <col min="4" max="4" width="13" customWidth="1"/>
    <col min="5" max="5" width="16" customWidth="1"/>
    <col min="6" max="6" width="106.6640625" customWidth="1"/>
  </cols>
  <sheetData>
    <row r="1" spans="1:6" ht="21.75" customHeight="1" x14ac:dyDescent="0.35">
      <c r="A1" s="71" t="s">
        <v>89</v>
      </c>
      <c r="B1" s="70"/>
      <c r="C1" s="70"/>
      <c r="D1" s="70"/>
      <c r="E1" s="70"/>
      <c r="F1" s="70"/>
    </row>
    <row r="2" spans="1:6" ht="15" customHeight="1" x14ac:dyDescent="0.35">
      <c r="A2" s="77" t="s">
        <v>90</v>
      </c>
      <c r="B2" s="70"/>
      <c r="C2" s="70"/>
      <c r="D2" s="70"/>
      <c r="E2" s="70"/>
      <c r="F2" s="70"/>
    </row>
    <row r="4" spans="1:6" ht="15.75" customHeight="1" x14ac:dyDescent="0.35">
      <c r="A4" s="81" t="s">
        <v>91</v>
      </c>
      <c r="B4" s="70"/>
      <c r="C4" s="70"/>
      <c r="D4" s="70"/>
      <c r="E4" s="70"/>
      <c r="F4" s="70"/>
    </row>
    <row r="5" spans="1:6" ht="15" customHeight="1" x14ac:dyDescent="0.35">
      <c r="A5" s="16" t="s">
        <v>92</v>
      </c>
      <c r="B5" s="17" t="s">
        <v>93</v>
      </c>
      <c r="C5" s="78" t="s">
        <v>94</v>
      </c>
      <c r="D5" s="79"/>
      <c r="E5" s="79"/>
      <c r="F5" s="80"/>
    </row>
    <row r="6" spans="1:6" ht="15" customHeight="1" x14ac:dyDescent="0.35">
      <c r="A6" s="18" t="s">
        <v>92</v>
      </c>
      <c r="B6" s="19" t="s">
        <v>95</v>
      </c>
      <c r="C6" s="78" t="s">
        <v>96</v>
      </c>
      <c r="D6" s="79"/>
      <c r="E6" s="79"/>
      <c r="F6" s="80"/>
    </row>
    <row r="7" spans="1:6" ht="15" customHeight="1" x14ac:dyDescent="0.35">
      <c r="A7" s="20" t="s">
        <v>92</v>
      </c>
      <c r="B7" s="21" t="s">
        <v>97</v>
      </c>
      <c r="C7" s="78" t="s">
        <v>98</v>
      </c>
      <c r="D7" s="79"/>
      <c r="E7" s="79"/>
      <c r="F7" s="80"/>
    </row>
    <row r="8" spans="1:6" ht="27.75" customHeight="1" x14ac:dyDescent="0.35">
      <c r="A8" s="22"/>
      <c r="B8" s="22"/>
      <c r="C8" s="22"/>
      <c r="D8" s="22"/>
      <c r="E8" s="22"/>
      <c r="F8" s="22"/>
    </row>
    <row r="9" spans="1:6" ht="16.5" customHeight="1" x14ac:dyDescent="0.35">
      <c r="A9" s="73" t="s">
        <v>99</v>
      </c>
      <c r="B9" s="70"/>
      <c r="C9" s="70"/>
      <c r="D9" s="70"/>
      <c r="E9" s="70"/>
      <c r="F9" s="70"/>
    </row>
    <row r="10" spans="1:6" ht="15" customHeight="1" x14ac:dyDescent="0.35">
      <c r="A10" s="3" t="s">
        <v>100</v>
      </c>
      <c r="B10" s="2" t="s">
        <v>101</v>
      </c>
      <c r="C10" s="2" t="s">
        <v>102</v>
      </c>
      <c r="D10" s="2" t="s">
        <v>6</v>
      </c>
      <c r="E10" s="2" t="s">
        <v>103</v>
      </c>
      <c r="F10" s="3" t="s">
        <v>104</v>
      </c>
    </row>
    <row r="11" spans="1:6" ht="27.75" customHeight="1" x14ac:dyDescent="0.35">
      <c r="A11" s="8" t="s">
        <v>105</v>
      </c>
      <c r="B11" s="23" t="s">
        <v>106</v>
      </c>
      <c r="C11" s="24">
        <v>0.5</v>
      </c>
      <c r="D11" s="10" t="s">
        <v>107</v>
      </c>
      <c r="E11" s="25" t="s">
        <v>108</v>
      </c>
      <c r="F11" s="11" t="s">
        <v>109</v>
      </c>
    </row>
    <row r="12" spans="1:6" ht="27.75" customHeight="1" x14ac:dyDescent="0.35">
      <c r="A12" s="12" t="s">
        <v>110</v>
      </c>
      <c r="B12" s="26" t="s">
        <v>111</v>
      </c>
      <c r="C12" s="27">
        <v>0.6</v>
      </c>
      <c r="D12" s="14" t="s">
        <v>112</v>
      </c>
      <c r="E12" s="28" t="s">
        <v>108</v>
      </c>
      <c r="F12" s="15" t="s">
        <v>113</v>
      </c>
    </row>
    <row r="13" spans="1:6" ht="27.75" customHeight="1" x14ac:dyDescent="0.35">
      <c r="A13" s="8" t="s">
        <v>114</v>
      </c>
      <c r="B13" s="23" t="s">
        <v>115</v>
      </c>
      <c r="C13" s="29">
        <v>86.4</v>
      </c>
      <c r="D13" s="10" t="s">
        <v>116</v>
      </c>
      <c r="E13" s="25" t="s">
        <v>117</v>
      </c>
      <c r="F13" s="11" t="s">
        <v>118</v>
      </c>
    </row>
    <row r="14" spans="1:6" ht="27.75" customHeight="1" x14ac:dyDescent="0.35">
      <c r="A14" s="12" t="s">
        <v>119</v>
      </c>
      <c r="B14" s="26" t="s">
        <v>120</v>
      </c>
      <c r="C14" s="30">
        <f>C13/100*C11*C12*100</f>
        <v>25.920000000000005</v>
      </c>
      <c r="D14" s="14" t="s">
        <v>21</v>
      </c>
      <c r="E14" s="28" t="s">
        <v>121</v>
      </c>
      <c r="F14" s="15" t="s">
        <v>122</v>
      </c>
    </row>
    <row r="15" spans="1:6" ht="27.75" customHeight="1" x14ac:dyDescent="0.35">
      <c r="A15" s="8" t="s">
        <v>123</v>
      </c>
      <c r="B15" s="23" t="s">
        <v>124</v>
      </c>
      <c r="C15" s="31">
        <f>100*C11*C12</f>
        <v>30</v>
      </c>
      <c r="D15" s="10" t="s">
        <v>21</v>
      </c>
      <c r="E15" s="25" t="s">
        <v>121</v>
      </c>
      <c r="F15" s="11" t="s">
        <v>125</v>
      </c>
    </row>
    <row r="16" spans="1:6" ht="27.75" customHeight="1" x14ac:dyDescent="0.35"/>
    <row r="17" spans="1:6" ht="16.5" customHeight="1" x14ac:dyDescent="0.35">
      <c r="A17" s="73" t="s">
        <v>126</v>
      </c>
      <c r="B17" s="70"/>
      <c r="C17" s="70"/>
      <c r="D17" s="70"/>
      <c r="E17" s="70"/>
      <c r="F17" s="70"/>
    </row>
    <row r="18" spans="1:6" ht="15" customHeight="1" x14ac:dyDescent="0.35">
      <c r="A18" s="3" t="s">
        <v>100</v>
      </c>
      <c r="B18" s="2" t="s">
        <v>101</v>
      </c>
      <c r="C18" s="2" t="s">
        <v>102</v>
      </c>
      <c r="D18" s="2" t="s">
        <v>6</v>
      </c>
      <c r="E18" s="2" t="s">
        <v>103</v>
      </c>
      <c r="F18" s="3" t="s">
        <v>104</v>
      </c>
    </row>
    <row r="19" spans="1:6" ht="27.75" customHeight="1" x14ac:dyDescent="0.35">
      <c r="A19" s="8" t="s">
        <v>127</v>
      </c>
      <c r="B19" s="23" t="s">
        <v>128</v>
      </c>
      <c r="C19" s="32">
        <v>0.17</v>
      </c>
      <c r="D19" s="10" t="s">
        <v>129</v>
      </c>
      <c r="E19" s="25" t="s">
        <v>117</v>
      </c>
      <c r="F19" s="11" t="s">
        <v>130</v>
      </c>
    </row>
    <row r="20" spans="1:6" ht="27.75" customHeight="1" x14ac:dyDescent="0.35">
      <c r="A20" s="12" t="s">
        <v>131</v>
      </c>
      <c r="B20" s="26" t="s">
        <v>132</v>
      </c>
      <c r="C20" s="33">
        <f>C24*C19/C22</f>
        <v>0.17938062728801815</v>
      </c>
      <c r="D20" s="14" t="s">
        <v>129</v>
      </c>
      <c r="E20" s="28" t="s">
        <v>121</v>
      </c>
      <c r="F20" s="15" t="s">
        <v>133</v>
      </c>
    </row>
    <row r="21" spans="1:6" ht="27.75" customHeight="1" x14ac:dyDescent="0.35">
      <c r="A21" s="8" t="s">
        <v>134</v>
      </c>
      <c r="B21" s="23" t="s">
        <v>135</v>
      </c>
      <c r="C21" s="24">
        <v>1.5</v>
      </c>
      <c r="D21" s="10" t="s">
        <v>136</v>
      </c>
      <c r="E21" s="25" t="s">
        <v>108</v>
      </c>
      <c r="F21" s="11" t="s">
        <v>137</v>
      </c>
    </row>
    <row r="22" spans="1:6" ht="27.75" customHeight="1" x14ac:dyDescent="0.35">
      <c r="A22" s="12" t="s">
        <v>138</v>
      </c>
      <c r="B22" s="26" t="s">
        <v>139</v>
      </c>
      <c r="C22" s="34">
        <f>C21*C23</f>
        <v>5.6862327633756227</v>
      </c>
      <c r="D22" s="14" t="s">
        <v>27</v>
      </c>
      <c r="E22" s="28" t="s">
        <v>121</v>
      </c>
      <c r="F22" s="15" t="s">
        <v>140</v>
      </c>
    </row>
    <row r="23" spans="1:6" ht="27.75" customHeight="1" x14ac:dyDescent="0.35">
      <c r="A23" s="8" t="s">
        <v>141</v>
      </c>
      <c r="B23" s="23" t="s">
        <v>142</v>
      </c>
      <c r="C23" s="35">
        <f>C19/1000*C35</f>
        <v>3.790821842250415</v>
      </c>
      <c r="D23" s="10" t="s">
        <v>143</v>
      </c>
      <c r="E23" s="25" t="s">
        <v>121</v>
      </c>
      <c r="F23" s="11" t="s">
        <v>144</v>
      </c>
    </row>
    <row r="24" spans="1:6" ht="27.75" customHeight="1" x14ac:dyDescent="0.35">
      <c r="A24" s="12" t="s">
        <v>145</v>
      </c>
      <c r="B24" s="26" t="s">
        <v>146</v>
      </c>
      <c r="C24" s="36">
        <v>6</v>
      </c>
      <c r="D24" s="14" t="s">
        <v>27</v>
      </c>
      <c r="E24" s="28" t="s">
        <v>108</v>
      </c>
      <c r="F24" s="15" t="s">
        <v>147</v>
      </c>
    </row>
    <row r="25" spans="1:6" ht="27.75" customHeight="1" x14ac:dyDescent="0.35">
      <c r="A25" s="8" t="s">
        <v>148</v>
      </c>
      <c r="B25" s="23" t="s">
        <v>149</v>
      </c>
      <c r="C25" s="37">
        <v>4</v>
      </c>
      <c r="D25" s="10" t="s">
        <v>27</v>
      </c>
      <c r="E25" s="25" t="s">
        <v>108</v>
      </c>
      <c r="F25" s="11" t="s">
        <v>150</v>
      </c>
    </row>
    <row r="26" spans="1:6" ht="27.75" customHeight="1" x14ac:dyDescent="0.35">
      <c r="A26" s="12" t="s">
        <v>151</v>
      </c>
      <c r="B26" s="26" t="s">
        <v>152</v>
      </c>
      <c r="C26" s="27">
        <v>1.25</v>
      </c>
      <c r="D26" s="14" t="s">
        <v>136</v>
      </c>
      <c r="E26" s="28" t="s">
        <v>108</v>
      </c>
      <c r="F26" s="15" t="s">
        <v>153</v>
      </c>
    </row>
    <row r="27" spans="1:6" ht="27.75" customHeight="1" x14ac:dyDescent="0.35">
      <c r="A27" s="8" t="s">
        <v>154</v>
      </c>
      <c r="B27" s="23" t="s">
        <v>155</v>
      </c>
      <c r="C27" s="24">
        <v>2</v>
      </c>
      <c r="D27" s="10" t="s">
        <v>136</v>
      </c>
      <c r="E27" s="25" t="s">
        <v>108</v>
      </c>
      <c r="F27" s="11" t="s">
        <v>156</v>
      </c>
    </row>
    <row r="28" spans="1:6" ht="27.75" customHeight="1" x14ac:dyDescent="0.35"/>
    <row r="29" spans="1:6" ht="16.5" customHeight="1" x14ac:dyDescent="0.35">
      <c r="A29" s="73" t="s">
        <v>157</v>
      </c>
      <c r="B29" s="70"/>
      <c r="C29" s="70"/>
      <c r="D29" s="70"/>
      <c r="E29" s="70"/>
      <c r="F29" s="70"/>
    </row>
    <row r="30" spans="1:6" ht="15" customHeight="1" x14ac:dyDescent="0.35">
      <c r="A30" s="3" t="s">
        <v>100</v>
      </c>
      <c r="B30" s="2" t="s">
        <v>101</v>
      </c>
      <c r="C30" s="2" t="s">
        <v>102</v>
      </c>
      <c r="D30" s="2" t="s">
        <v>6</v>
      </c>
      <c r="E30" s="2" t="s">
        <v>103</v>
      </c>
      <c r="F30" s="3" t="s">
        <v>104</v>
      </c>
    </row>
    <row r="31" spans="1:6" ht="27.75" customHeight="1" x14ac:dyDescent="0.35">
      <c r="A31" s="8" t="s">
        <v>158</v>
      </c>
      <c r="B31" s="23" t="s">
        <v>159</v>
      </c>
      <c r="C31" s="38">
        <v>0.22</v>
      </c>
      <c r="D31" s="10" t="s">
        <v>112</v>
      </c>
      <c r="E31" s="25" t="s">
        <v>117</v>
      </c>
      <c r="F31" s="11" t="s">
        <v>160</v>
      </c>
    </row>
    <row r="32" spans="1:6" ht="27.75" customHeight="1" x14ac:dyDescent="0.35">
      <c r="A32" s="12" t="s">
        <v>161</v>
      </c>
      <c r="B32" s="26" t="s">
        <v>162</v>
      </c>
      <c r="C32" s="39">
        <v>132</v>
      </c>
      <c r="D32" s="14" t="s">
        <v>163</v>
      </c>
      <c r="E32" s="28" t="s">
        <v>117</v>
      </c>
      <c r="F32" s="40" t="s">
        <v>164</v>
      </c>
    </row>
    <row r="33" spans="1:6" ht="27.75" customHeight="1" x14ac:dyDescent="0.35">
      <c r="A33" s="8" t="s">
        <v>165</v>
      </c>
      <c r="B33" s="23" t="s">
        <v>166</v>
      </c>
      <c r="C33" s="31">
        <f>(100/ROUND(C14,1))*1.2/0.7/C31</f>
        <v>30.085744371458663</v>
      </c>
      <c r="D33" s="10" t="s">
        <v>167</v>
      </c>
      <c r="E33" s="25" t="s">
        <v>121</v>
      </c>
      <c r="F33" s="40" t="s">
        <v>168</v>
      </c>
    </row>
    <row r="34" spans="1:6" ht="27.75" customHeight="1" x14ac:dyDescent="0.35">
      <c r="A34" s="12" t="s">
        <v>165</v>
      </c>
      <c r="B34" s="26" t="s">
        <v>166</v>
      </c>
      <c r="C34" s="30">
        <f>C33*5.615</f>
        <v>168.93145464574039</v>
      </c>
      <c r="D34" s="14" t="s">
        <v>169</v>
      </c>
      <c r="E34" s="28" t="s">
        <v>121</v>
      </c>
      <c r="F34" s="40" t="s">
        <v>170</v>
      </c>
    </row>
    <row r="35" spans="1:6" ht="27.75" customHeight="1" x14ac:dyDescent="0.35">
      <c r="A35" s="8" t="s">
        <v>171</v>
      </c>
      <c r="B35" s="23" t="s">
        <v>172</v>
      </c>
      <c r="C35" s="41">
        <f>C32*C34</f>
        <v>22298.952013237733</v>
      </c>
      <c r="D35" s="10" t="s">
        <v>173</v>
      </c>
      <c r="E35" s="25" t="s">
        <v>121</v>
      </c>
      <c r="F35" s="42" t="s">
        <v>174</v>
      </c>
    </row>
    <row r="36" spans="1:6" ht="27.75" customHeight="1" x14ac:dyDescent="0.35">
      <c r="A36" s="12" t="s">
        <v>175</v>
      </c>
      <c r="B36" s="26" t="s">
        <v>176</v>
      </c>
      <c r="C36" s="33">
        <f>C22*C12/(C19*C21)</f>
        <v>13.379371207942642</v>
      </c>
      <c r="D36" s="14" t="s">
        <v>107</v>
      </c>
      <c r="E36" s="28" t="s">
        <v>121</v>
      </c>
      <c r="F36" s="40" t="s">
        <v>177</v>
      </c>
    </row>
    <row r="38" spans="1:6" ht="16.5" customHeight="1" x14ac:dyDescent="0.35">
      <c r="A38" s="73" t="s">
        <v>178</v>
      </c>
      <c r="B38" s="70"/>
      <c r="C38" s="70"/>
      <c r="D38" s="70"/>
      <c r="E38" s="70"/>
      <c r="F38" s="70"/>
    </row>
    <row r="39" spans="1:6" ht="15" customHeight="1" x14ac:dyDescent="0.35">
      <c r="A39" s="3" t="s">
        <v>100</v>
      </c>
      <c r="B39" s="2" t="s">
        <v>101</v>
      </c>
      <c r="C39" s="2" t="s">
        <v>102</v>
      </c>
      <c r="D39" s="2" t="s">
        <v>6</v>
      </c>
      <c r="E39" s="2" t="s">
        <v>103</v>
      </c>
      <c r="F39" s="3" t="s">
        <v>104</v>
      </c>
    </row>
    <row r="40" spans="1:6" ht="27.75" customHeight="1" x14ac:dyDescent="0.35">
      <c r="A40" s="8" t="s">
        <v>179</v>
      </c>
      <c r="B40" s="23" t="s">
        <v>180</v>
      </c>
      <c r="C40" s="43">
        <v>60</v>
      </c>
      <c r="D40" s="10" t="s">
        <v>181</v>
      </c>
      <c r="E40" s="25" t="s">
        <v>108</v>
      </c>
      <c r="F40" s="11" t="s">
        <v>182</v>
      </c>
    </row>
    <row r="41" spans="1:6" ht="27.75" customHeight="1" x14ac:dyDescent="0.35">
      <c r="A41" s="12" t="s">
        <v>183</v>
      </c>
      <c r="B41" s="26" t="s">
        <v>184</v>
      </c>
      <c r="C41" s="39">
        <v>21.5</v>
      </c>
      <c r="D41" s="14" t="s">
        <v>11</v>
      </c>
      <c r="E41" s="28" t="s">
        <v>117</v>
      </c>
      <c r="F41" s="15" t="s">
        <v>185</v>
      </c>
    </row>
  </sheetData>
  <sheetProtection algorithmName="SHA-512" hashValue="qioWHz1Byw1eEystOEftDULdY60N5TwxuKG5ThDolVYny1cMaWxHM64rAYQqCFQazbgl7MDjVVgQQTC3T2rBxw==" saltValue="XH+CUczyLaiWfERQud4EIw==" spinCount="100000" sheet="1" objects="1" scenarios="1"/>
  <mergeCells count="10">
    <mergeCell ref="A38:F38"/>
    <mergeCell ref="A2:F2"/>
    <mergeCell ref="A1:F1"/>
    <mergeCell ref="A9:F9"/>
    <mergeCell ref="C6:F6"/>
    <mergeCell ref="C7:F7"/>
    <mergeCell ref="A17:F17"/>
    <mergeCell ref="A4:F4"/>
    <mergeCell ref="C5:F5"/>
    <mergeCell ref="A29:F29"/>
  </mergeCells>
  <pageMargins left="0.4" right="0.4" top="0.5" bottom="0.5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B2A4A"/>
    <pageSetUpPr fitToPage="1"/>
  </sheetPr>
  <dimension ref="A1:C8"/>
  <sheetViews>
    <sheetView showGridLines="0" zoomScaleNormal="100" workbookViewId="0">
      <pane ySplit="3" topLeftCell="A4" activePane="bottomLeft" state="frozen"/>
      <selection pane="bottomLeft" activeCell="A2" sqref="A2:C2"/>
    </sheetView>
  </sheetViews>
  <sheetFormatPr defaultColWidth="8.75" defaultRowHeight="14.5" x14ac:dyDescent="0.35"/>
  <cols>
    <col min="1" max="1" width="22.9140625" customWidth="1"/>
    <col min="2" max="2" width="60" customWidth="1"/>
    <col min="3" max="35" width="13" customWidth="1"/>
  </cols>
  <sheetData>
    <row r="1" spans="1:3" ht="19.5" customHeight="1" x14ac:dyDescent="0.35">
      <c r="A1" s="71" t="s">
        <v>186</v>
      </c>
      <c r="B1" s="70"/>
      <c r="C1" s="70"/>
    </row>
    <row r="2" spans="1:3" ht="15" customHeight="1" x14ac:dyDescent="0.35">
      <c r="A2" s="77" t="s">
        <v>187</v>
      </c>
      <c r="B2" s="70"/>
      <c r="C2" s="70"/>
    </row>
    <row r="3" spans="1:3" ht="15" customHeight="1" x14ac:dyDescent="0.35">
      <c r="A3" s="44"/>
    </row>
    <row r="4" spans="1:3" ht="15" customHeight="1" x14ac:dyDescent="0.35">
      <c r="A4" s="45" t="s">
        <v>188</v>
      </c>
      <c r="B4" s="46" t="s">
        <v>189</v>
      </c>
    </row>
    <row r="5" spans="1:3" ht="15" customHeight="1" x14ac:dyDescent="0.35">
      <c r="A5" s="45" t="s">
        <v>190</v>
      </c>
      <c r="B5" s="46" t="s">
        <v>191</v>
      </c>
    </row>
    <row r="6" spans="1:3" ht="15" customHeight="1" x14ac:dyDescent="0.35">
      <c r="A6" s="45" t="s">
        <v>192</v>
      </c>
      <c r="B6" s="46" t="s">
        <v>193</v>
      </c>
    </row>
    <row r="8" spans="1:3" ht="15" customHeight="1" x14ac:dyDescent="0.35">
      <c r="A8" s="44" t="s">
        <v>194</v>
      </c>
    </row>
  </sheetData>
  <sheetProtection algorithmName="SHA-512" hashValue="2oqH85Lhg6Hv6GJwdpDiUoJbWSxV9Ju53ZB/GPHK9Qcuq3eGw8Og4AM8tfBs+7qr8lmQuEtiv1PYq23BnSaxFA==" saltValue="kWbBcmV+aTH60Z9hkDfUSQ==" spinCount="100000" sheet="1" objects="1" scenarios="1"/>
  <mergeCells count="2">
    <mergeCell ref="A1:C1"/>
    <mergeCell ref="A2:C2"/>
  </mergeCells>
  <pageMargins left="0.4" right="0.4" top="0.5" bottom="0.5" header="0.511811023622047" footer="0.511811023622047"/>
  <pageSetup paperSize="9" fitToHeight="0" orientation="landscape" horizontalDpi="300" verticalDpi="300"/>
  <rowBreaks count="1" manualBreakCount="1">
    <brk id="7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B2A4A"/>
    <pageSetUpPr fitToPage="1"/>
  </sheetPr>
  <dimension ref="A1:F21"/>
  <sheetViews>
    <sheetView showGridLines="0" zoomScale="122" zoomScaleNormal="122" workbookViewId="0">
      <pane ySplit="3" topLeftCell="A23" activePane="bottomLeft" state="frozen"/>
      <selection pane="bottomLeft" sqref="A1:F1"/>
    </sheetView>
  </sheetViews>
  <sheetFormatPr defaultColWidth="8.75" defaultRowHeight="14.5" x14ac:dyDescent="0.35"/>
  <cols>
    <col min="1" max="1" width="21.9140625" customWidth="1"/>
    <col min="2" max="2" width="18" customWidth="1"/>
    <col min="3" max="3" width="14.6640625" customWidth="1"/>
    <col min="4" max="4" width="15" customWidth="1"/>
    <col min="5" max="5" width="15.4140625" customWidth="1"/>
    <col min="6" max="6" width="14" customWidth="1"/>
    <col min="7" max="32" width="13" customWidth="1"/>
  </cols>
  <sheetData>
    <row r="1" spans="1:6" ht="19.5" customHeight="1" x14ac:dyDescent="0.35">
      <c r="A1" s="71" t="s">
        <v>195</v>
      </c>
      <c r="B1" s="70"/>
      <c r="C1" s="70"/>
      <c r="D1" s="70"/>
      <c r="E1" s="70"/>
      <c r="F1" s="70"/>
    </row>
    <row r="2" spans="1:6" ht="15" customHeight="1" x14ac:dyDescent="0.35">
      <c r="A2" s="77" t="s">
        <v>196</v>
      </c>
      <c r="B2" s="70"/>
      <c r="C2" s="70"/>
      <c r="D2" s="70"/>
      <c r="E2" s="70"/>
      <c r="F2" s="70"/>
    </row>
    <row r="4" spans="1:6" ht="21.75" customHeight="1" x14ac:dyDescent="0.35">
      <c r="A4" s="47" t="s">
        <v>197</v>
      </c>
      <c r="B4" s="47" t="s">
        <v>198</v>
      </c>
      <c r="C4" s="47" t="s">
        <v>199</v>
      </c>
      <c r="D4" s="47" t="s">
        <v>200</v>
      </c>
    </row>
    <row r="5" spans="1:6" ht="15" customHeight="1" x14ac:dyDescent="0.35">
      <c r="A5" s="48">
        <v>21.69</v>
      </c>
      <c r="B5" s="49"/>
      <c r="C5" s="50">
        <v>1.75</v>
      </c>
      <c r="D5" s="51" t="s">
        <v>201</v>
      </c>
    </row>
    <row r="6" spans="1:6" ht="15" customHeight="1" x14ac:dyDescent="0.35">
      <c r="A6" s="52">
        <v>32.53</v>
      </c>
      <c r="B6" s="53">
        <v>30</v>
      </c>
      <c r="C6" s="54">
        <v>4</v>
      </c>
      <c r="D6" s="55" t="s">
        <v>202</v>
      </c>
    </row>
    <row r="7" spans="1:6" ht="15" customHeight="1" x14ac:dyDescent="0.35">
      <c r="A7" s="48">
        <v>42</v>
      </c>
      <c r="B7" s="49">
        <v>16</v>
      </c>
      <c r="C7" s="50">
        <v>8</v>
      </c>
      <c r="D7" s="51" t="s">
        <v>202</v>
      </c>
    </row>
    <row r="8" spans="1:6" ht="15" customHeight="1" x14ac:dyDescent="0.35">
      <c r="A8" s="52">
        <v>50</v>
      </c>
      <c r="B8" s="53">
        <v>9</v>
      </c>
      <c r="C8" s="54">
        <v>17</v>
      </c>
      <c r="D8" s="55" t="s">
        <v>202</v>
      </c>
    </row>
    <row r="9" spans="1:6" ht="15" customHeight="1" x14ac:dyDescent="0.35">
      <c r="A9" s="48">
        <v>55</v>
      </c>
      <c r="B9" s="49">
        <v>6</v>
      </c>
      <c r="C9" s="50">
        <v>20.7</v>
      </c>
      <c r="D9" s="51" t="s">
        <v>202</v>
      </c>
    </row>
    <row r="10" spans="1:6" ht="15" customHeight="1" x14ac:dyDescent="0.35">
      <c r="A10" s="52">
        <v>60</v>
      </c>
      <c r="B10" s="53">
        <v>5</v>
      </c>
      <c r="C10" s="54">
        <v>25</v>
      </c>
      <c r="D10" s="55" t="s">
        <v>202</v>
      </c>
    </row>
    <row r="11" spans="1:6" ht="15" customHeight="1" x14ac:dyDescent="0.35">
      <c r="A11" s="48">
        <v>65</v>
      </c>
      <c r="B11" s="49">
        <v>4</v>
      </c>
      <c r="C11" s="50"/>
      <c r="D11" s="51" t="s">
        <v>203</v>
      </c>
    </row>
    <row r="12" spans="1:6" ht="15" customHeight="1" x14ac:dyDescent="0.35">
      <c r="A12" s="52">
        <v>80</v>
      </c>
      <c r="B12" s="53">
        <v>3.5</v>
      </c>
      <c r="C12" s="54"/>
      <c r="D12" s="55" t="s">
        <v>203</v>
      </c>
    </row>
    <row r="14" spans="1:6" ht="15" customHeight="1" x14ac:dyDescent="0.35">
      <c r="A14" s="44" t="s">
        <v>204</v>
      </c>
    </row>
    <row r="15" spans="1:6" ht="15" customHeight="1" x14ac:dyDescent="0.35">
      <c r="A15" s="47" t="s">
        <v>205</v>
      </c>
      <c r="B15" s="47" t="s">
        <v>206</v>
      </c>
      <c r="C15" s="47" t="s">
        <v>207</v>
      </c>
      <c r="D15" s="47" t="s">
        <v>208</v>
      </c>
      <c r="E15" s="47" t="s">
        <v>209</v>
      </c>
      <c r="F15" s="47" t="s">
        <v>210</v>
      </c>
    </row>
    <row r="16" spans="1:6" ht="15" customHeight="1" x14ac:dyDescent="0.35">
      <c r="A16" s="52" t="s">
        <v>211</v>
      </c>
      <c r="B16" s="56">
        <v>50</v>
      </c>
      <c r="C16" s="56">
        <v>37</v>
      </c>
      <c r="D16" s="56">
        <v>20</v>
      </c>
      <c r="E16" s="56">
        <v>45</v>
      </c>
      <c r="F16" s="49">
        <v>7</v>
      </c>
    </row>
    <row r="17" spans="1:6" ht="15" customHeight="1" x14ac:dyDescent="0.35">
      <c r="A17" s="52" t="s">
        <v>212</v>
      </c>
      <c r="B17" s="57">
        <v>60</v>
      </c>
      <c r="C17" s="57">
        <v>40</v>
      </c>
      <c r="D17" s="57">
        <v>30</v>
      </c>
      <c r="E17" s="57">
        <v>45</v>
      </c>
      <c r="F17" s="53">
        <v>9</v>
      </c>
    </row>
    <row r="18" spans="1:6" ht="15" customHeight="1" x14ac:dyDescent="0.35">
      <c r="A18" s="48" t="s">
        <v>213</v>
      </c>
      <c r="B18" s="56">
        <v>70</v>
      </c>
      <c r="C18" s="56">
        <v>45</v>
      </c>
      <c r="D18" s="56">
        <v>30</v>
      </c>
      <c r="E18" s="56">
        <v>50</v>
      </c>
      <c r="F18" s="49">
        <v>9.5</v>
      </c>
    </row>
    <row r="19" spans="1:6" ht="15" customHeight="1" x14ac:dyDescent="0.35">
      <c r="A19" s="52" t="s">
        <v>214</v>
      </c>
      <c r="B19" s="57">
        <v>75</v>
      </c>
      <c r="C19" s="57">
        <v>46</v>
      </c>
      <c r="D19" s="57">
        <v>30</v>
      </c>
      <c r="E19" s="57">
        <v>60</v>
      </c>
      <c r="F19" s="53">
        <v>12</v>
      </c>
    </row>
    <row r="21" spans="1:6" ht="15" customHeight="1" x14ac:dyDescent="0.35">
      <c r="A21" s="44" t="s">
        <v>215</v>
      </c>
    </row>
  </sheetData>
  <sheetProtection algorithmName="SHA-512" hashValue="iCXLeuKSVAyriUO3RyTXfFd9KdShLlx9mwYdz7N5TbiCUyHKQkMmM5oWLrhMItdUtUOAIZjCB3PqnFV3zbi4sQ==" saltValue="/nfAfPWO9LN2T5Lo1YW9nw==" spinCount="100000" sheet="1" objects="1" scenarios="1"/>
  <mergeCells count="2">
    <mergeCell ref="A2:F2"/>
    <mergeCell ref="A1:F1"/>
  </mergeCells>
  <pageMargins left="0.4" right="0.4" top="0.5" bottom="0.5" header="0.511811023622047" footer="0.511811023622047"/>
  <pageSetup paperSize="9" fitToHeight="0" orientation="landscape" horizontalDpi="300" verticalDpi="300"/>
  <rowBreaks count="1" manualBreakCount="1">
    <brk id="20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B2A4A"/>
    <pageSetUpPr fitToPage="1"/>
  </sheetPr>
  <dimension ref="A1:F48"/>
  <sheetViews>
    <sheetView showGridLines="0" zoomScale="86" zoomScaleNormal="86" workbookViewId="0">
      <pane ySplit="3" topLeftCell="A49" activePane="bottomLeft" state="frozen"/>
      <selection pane="bottomLeft" activeCell="K68" sqref="K68"/>
    </sheetView>
  </sheetViews>
  <sheetFormatPr defaultColWidth="8.75" defaultRowHeight="14.5" x14ac:dyDescent="0.35"/>
  <cols>
    <col min="1" max="1" width="21.75" customWidth="1"/>
    <col min="2" max="2" width="16" customWidth="1"/>
    <col min="3" max="3" width="13" customWidth="1"/>
    <col min="4" max="4" width="12" customWidth="1"/>
    <col min="5" max="32" width="13" customWidth="1"/>
  </cols>
  <sheetData>
    <row r="1" spans="1:6" ht="19.5" customHeight="1" x14ac:dyDescent="0.35">
      <c r="A1" s="71" t="s">
        <v>216</v>
      </c>
      <c r="B1" s="70"/>
      <c r="C1" s="70"/>
      <c r="D1" s="70"/>
      <c r="E1" s="70"/>
      <c r="F1" s="70"/>
    </row>
    <row r="2" spans="1:6" ht="15" customHeight="1" x14ac:dyDescent="0.35">
      <c r="A2" s="77" t="s">
        <v>217</v>
      </c>
      <c r="B2" s="70"/>
      <c r="C2" s="70"/>
      <c r="D2" s="70"/>
      <c r="E2" s="70"/>
      <c r="F2" s="70"/>
    </row>
    <row r="4" spans="1:6" ht="15" customHeight="1" x14ac:dyDescent="0.35">
      <c r="A4" s="47" t="s">
        <v>205</v>
      </c>
      <c r="B4" s="47" t="s">
        <v>218</v>
      </c>
      <c r="C4" s="47" t="s">
        <v>219</v>
      </c>
      <c r="D4" s="47" t="s">
        <v>220</v>
      </c>
    </row>
    <row r="5" spans="1:6" ht="15" customHeight="1" x14ac:dyDescent="0.35">
      <c r="A5" s="48" t="s">
        <v>211</v>
      </c>
      <c r="B5" s="56">
        <v>60</v>
      </c>
      <c r="C5" s="58">
        <v>1.7899999999999999E-2</v>
      </c>
      <c r="D5" s="51" t="s">
        <v>221</v>
      </c>
    </row>
    <row r="6" spans="1:6" ht="15" customHeight="1" x14ac:dyDescent="0.35">
      <c r="A6" s="52" t="s">
        <v>211</v>
      </c>
      <c r="B6" s="57">
        <v>70</v>
      </c>
      <c r="C6" s="59">
        <v>1.0699999999999999E-2</v>
      </c>
      <c r="D6" s="55" t="s">
        <v>221</v>
      </c>
    </row>
    <row r="7" spans="1:6" ht="15" customHeight="1" x14ac:dyDescent="0.35">
      <c r="A7" s="48" t="s">
        <v>211</v>
      </c>
      <c r="B7" s="56">
        <v>80</v>
      </c>
      <c r="C7" s="58">
        <v>7.6299999999999996E-3</v>
      </c>
      <c r="D7" s="51" t="s">
        <v>221</v>
      </c>
    </row>
    <row r="8" spans="1:6" ht="15" customHeight="1" x14ac:dyDescent="0.35">
      <c r="A8" s="52" t="s">
        <v>211</v>
      </c>
      <c r="B8" s="57">
        <v>90</v>
      </c>
      <c r="C8" s="59">
        <v>5.8100000000000001E-3</v>
      </c>
      <c r="D8" s="55" t="s">
        <v>221</v>
      </c>
    </row>
    <row r="9" spans="1:6" ht="15" customHeight="1" x14ac:dyDescent="0.35">
      <c r="A9" s="48" t="s">
        <v>211</v>
      </c>
      <c r="B9" s="56">
        <v>100</v>
      </c>
      <c r="C9" s="58">
        <v>4.1999999999999997E-3</v>
      </c>
      <c r="D9" s="51" t="s">
        <v>222</v>
      </c>
    </row>
    <row r="10" spans="1:6" ht="15" customHeight="1" x14ac:dyDescent="0.35">
      <c r="A10" s="52" t="s">
        <v>211</v>
      </c>
      <c r="B10" s="57">
        <v>110</v>
      </c>
      <c r="C10" s="59">
        <v>3.2299999999999998E-3</v>
      </c>
      <c r="D10" s="55" t="s">
        <v>222</v>
      </c>
    </row>
    <row r="11" spans="1:6" ht="15" customHeight="1" x14ac:dyDescent="0.35">
      <c r="A11" s="48" t="s">
        <v>211</v>
      </c>
      <c r="B11" s="56">
        <v>120</v>
      </c>
      <c r="C11" s="58">
        <v>2.5400000000000002E-3</v>
      </c>
      <c r="D11" s="51" t="s">
        <v>222</v>
      </c>
    </row>
    <row r="12" spans="1:6" ht="15" customHeight="1" x14ac:dyDescent="0.35">
      <c r="A12" s="52" t="s">
        <v>212</v>
      </c>
      <c r="B12" s="57">
        <v>60</v>
      </c>
      <c r="C12" s="59">
        <v>9.7800000000000005E-3</v>
      </c>
      <c r="D12" s="55" t="s">
        <v>221</v>
      </c>
    </row>
    <row r="13" spans="1:6" ht="15" customHeight="1" x14ac:dyDescent="0.35">
      <c r="A13" s="48" t="s">
        <v>212</v>
      </c>
      <c r="B13" s="56">
        <v>70</v>
      </c>
      <c r="C13" s="58">
        <v>7.1700000000000002E-3</v>
      </c>
      <c r="D13" s="51" t="s">
        <v>221</v>
      </c>
    </row>
    <row r="14" spans="1:6" ht="15" customHeight="1" x14ac:dyDescent="0.35">
      <c r="A14" s="52" t="s">
        <v>212</v>
      </c>
      <c r="B14" s="57">
        <v>80</v>
      </c>
      <c r="C14" s="59">
        <v>5.0299999999999997E-3</v>
      </c>
      <c r="D14" s="55" t="s">
        <v>221</v>
      </c>
    </row>
    <row r="15" spans="1:6" ht="15" customHeight="1" x14ac:dyDescent="0.35">
      <c r="A15" s="48" t="s">
        <v>212</v>
      </c>
      <c r="B15" s="56">
        <v>90</v>
      </c>
      <c r="C15" s="58">
        <v>3.2100000000000002E-3</v>
      </c>
      <c r="D15" s="51" t="s">
        <v>221</v>
      </c>
    </row>
    <row r="16" spans="1:6" ht="15" customHeight="1" x14ac:dyDescent="0.35">
      <c r="A16" s="52" t="s">
        <v>212</v>
      </c>
      <c r="B16" s="57">
        <v>100</v>
      </c>
      <c r="C16" s="59">
        <v>2.5799999999999998E-3</v>
      </c>
      <c r="D16" s="55" t="s">
        <v>222</v>
      </c>
    </row>
    <row r="17" spans="1:4" ht="15" customHeight="1" x14ac:dyDescent="0.35">
      <c r="A17" s="48" t="s">
        <v>212</v>
      </c>
      <c r="B17" s="56">
        <v>110</v>
      </c>
      <c r="C17" s="58">
        <v>1.99E-3</v>
      </c>
      <c r="D17" s="51" t="s">
        <v>222</v>
      </c>
    </row>
    <row r="18" spans="1:4" ht="15" customHeight="1" x14ac:dyDescent="0.35">
      <c r="A18" s="52" t="s">
        <v>212</v>
      </c>
      <c r="B18" s="57">
        <v>120</v>
      </c>
      <c r="C18" s="59">
        <v>1.57E-3</v>
      </c>
      <c r="D18" s="55" t="s">
        <v>222</v>
      </c>
    </row>
    <row r="19" spans="1:4" ht="15" customHeight="1" x14ac:dyDescent="0.35">
      <c r="A19" s="48" t="s">
        <v>213</v>
      </c>
      <c r="B19" s="56">
        <v>60</v>
      </c>
      <c r="C19" s="58">
        <v>1.5299999999999999E-2</v>
      </c>
      <c r="D19" s="51" t="s">
        <v>221</v>
      </c>
    </row>
    <row r="20" spans="1:4" ht="15" customHeight="1" x14ac:dyDescent="0.35">
      <c r="A20" s="52" t="s">
        <v>213</v>
      </c>
      <c r="B20" s="57">
        <v>70</v>
      </c>
      <c r="C20" s="59">
        <v>8.7299999999999999E-3</v>
      </c>
      <c r="D20" s="55" t="s">
        <v>221</v>
      </c>
    </row>
    <row r="21" spans="1:4" ht="15" customHeight="1" x14ac:dyDescent="0.35">
      <c r="A21" s="48" t="s">
        <v>213</v>
      </c>
      <c r="B21" s="56">
        <v>80</v>
      </c>
      <c r="C21" s="58">
        <v>6.4400000000000004E-3</v>
      </c>
      <c r="D21" s="51" t="s">
        <v>221</v>
      </c>
    </row>
    <row r="22" spans="1:4" ht="15" customHeight="1" x14ac:dyDescent="0.35">
      <c r="A22" s="52" t="s">
        <v>213</v>
      </c>
      <c r="B22" s="57">
        <v>90</v>
      </c>
      <c r="C22" s="59">
        <v>4.2100000000000002E-3</v>
      </c>
      <c r="D22" s="55" t="s">
        <v>221</v>
      </c>
    </row>
    <row r="23" spans="1:4" ht="15" customHeight="1" x14ac:dyDescent="0.35">
      <c r="A23" s="48" t="s">
        <v>213</v>
      </c>
      <c r="B23" s="56">
        <v>100</v>
      </c>
      <c r="C23" s="58">
        <v>3.0699999999999998E-3</v>
      </c>
      <c r="D23" s="51" t="s">
        <v>222</v>
      </c>
    </row>
    <row r="24" spans="1:4" ht="15" customHeight="1" x14ac:dyDescent="0.35">
      <c r="A24" s="52" t="s">
        <v>213</v>
      </c>
      <c r="B24" s="57">
        <v>110</v>
      </c>
      <c r="C24" s="59">
        <v>2.2899999999999999E-3</v>
      </c>
      <c r="D24" s="55" t="s">
        <v>222</v>
      </c>
    </row>
    <row r="25" spans="1:4" ht="15" customHeight="1" x14ac:dyDescent="0.35">
      <c r="A25" s="48" t="s">
        <v>213</v>
      </c>
      <c r="B25" s="56">
        <v>120</v>
      </c>
      <c r="C25" s="58">
        <v>1.75E-3</v>
      </c>
      <c r="D25" s="51" t="s">
        <v>222</v>
      </c>
    </row>
    <row r="26" spans="1:4" ht="15" customHeight="1" x14ac:dyDescent="0.35">
      <c r="A26" s="52" t="s">
        <v>214</v>
      </c>
      <c r="B26" s="57">
        <v>60</v>
      </c>
      <c r="C26" s="59">
        <v>5.3400000000000001E-3</v>
      </c>
      <c r="D26" s="55" t="s">
        <v>221</v>
      </c>
    </row>
    <row r="27" spans="1:4" ht="15" customHeight="1" x14ac:dyDescent="0.35">
      <c r="A27" s="48" t="s">
        <v>214</v>
      </c>
      <c r="B27" s="56">
        <v>70</v>
      </c>
      <c r="C27" s="58">
        <v>3.98E-3</v>
      </c>
      <c r="D27" s="51" t="s">
        <v>221</v>
      </c>
    </row>
    <row r="28" spans="1:4" ht="15" customHeight="1" x14ac:dyDescent="0.35">
      <c r="A28" s="52" t="s">
        <v>214</v>
      </c>
      <c r="B28" s="57">
        <v>80</v>
      </c>
      <c r="C28" s="59">
        <v>3.0999999999999999E-3</v>
      </c>
      <c r="D28" s="55" t="s">
        <v>221</v>
      </c>
    </row>
    <row r="29" spans="1:4" ht="15" customHeight="1" x14ac:dyDescent="0.35">
      <c r="A29" s="48" t="s">
        <v>214</v>
      </c>
      <c r="B29" s="56">
        <v>90</v>
      </c>
      <c r="C29" s="58">
        <v>2.3500000000000001E-3</v>
      </c>
      <c r="D29" s="51" t="s">
        <v>221</v>
      </c>
    </row>
    <row r="30" spans="1:4" ht="15" customHeight="1" x14ac:dyDescent="0.35">
      <c r="A30" s="52" t="s">
        <v>214</v>
      </c>
      <c r="B30" s="57">
        <v>100</v>
      </c>
      <c r="C30" s="59">
        <v>1.9300000000000001E-3</v>
      </c>
      <c r="D30" s="55" t="s">
        <v>222</v>
      </c>
    </row>
    <row r="31" spans="1:4" ht="15" customHeight="1" x14ac:dyDescent="0.35">
      <c r="A31" s="48" t="s">
        <v>214</v>
      </c>
      <c r="B31" s="56">
        <v>110</v>
      </c>
      <c r="C31" s="58">
        <v>1.6000000000000001E-3</v>
      </c>
      <c r="D31" s="51" t="s">
        <v>222</v>
      </c>
    </row>
    <row r="32" spans="1:4" ht="15" customHeight="1" x14ac:dyDescent="0.35">
      <c r="A32" s="52" t="s">
        <v>214</v>
      </c>
      <c r="B32" s="57">
        <v>120</v>
      </c>
      <c r="C32" s="59">
        <v>1.34E-3</v>
      </c>
      <c r="D32" s="55" t="s">
        <v>222</v>
      </c>
    </row>
    <row r="34" spans="1:4" ht="15" customHeight="1" x14ac:dyDescent="0.35">
      <c r="A34" s="44" t="s">
        <v>223</v>
      </c>
    </row>
    <row r="35" spans="1:4" ht="15" customHeight="1" x14ac:dyDescent="0.35">
      <c r="A35" s="47" t="s">
        <v>205</v>
      </c>
      <c r="B35" s="47" t="s">
        <v>224</v>
      </c>
      <c r="C35" s="47" t="s">
        <v>225</v>
      </c>
      <c r="D35" s="47" t="s">
        <v>226</v>
      </c>
    </row>
    <row r="36" spans="1:4" ht="15" customHeight="1" x14ac:dyDescent="0.35">
      <c r="A36" s="48" t="s">
        <v>211</v>
      </c>
      <c r="B36" s="60">
        <v>1382.9</v>
      </c>
      <c r="C36" s="60">
        <v>-2.7589999999999999</v>
      </c>
      <c r="D36" s="61">
        <v>0.98399999999999999</v>
      </c>
    </row>
    <row r="37" spans="1:4" ht="15" customHeight="1" x14ac:dyDescent="0.35">
      <c r="A37" s="52" t="s">
        <v>212</v>
      </c>
      <c r="B37" s="62">
        <v>684.66</v>
      </c>
      <c r="C37" s="62">
        <v>-2.7120000000000002</v>
      </c>
      <c r="D37" s="63">
        <v>0.98099999999999998</v>
      </c>
    </row>
    <row r="38" spans="1:4" ht="15" customHeight="1" x14ac:dyDescent="0.35">
      <c r="A38" s="48" t="s">
        <v>213</v>
      </c>
      <c r="B38" s="60">
        <v>4689</v>
      </c>
      <c r="C38" s="60">
        <v>-3.0920000000000001</v>
      </c>
      <c r="D38" s="61">
        <v>0.99299999999999999</v>
      </c>
    </row>
    <row r="39" spans="1:4" ht="15" customHeight="1" x14ac:dyDescent="0.35">
      <c r="A39" s="52" t="s">
        <v>214</v>
      </c>
      <c r="B39" s="62">
        <v>20.241</v>
      </c>
      <c r="C39" s="62">
        <v>-2.0099999999999998</v>
      </c>
      <c r="D39" s="63">
        <v>0.99809999999999999</v>
      </c>
    </row>
    <row r="41" spans="1:4" ht="15" customHeight="1" x14ac:dyDescent="0.35">
      <c r="A41" s="44" t="s">
        <v>227</v>
      </c>
    </row>
    <row r="42" spans="1:4" ht="15" customHeight="1" x14ac:dyDescent="0.35">
      <c r="A42" s="47" t="s">
        <v>205</v>
      </c>
      <c r="B42" s="47" t="s">
        <v>228</v>
      </c>
      <c r="C42" s="47" t="s">
        <v>229</v>
      </c>
    </row>
    <row r="43" spans="1:4" ht="15" customHeight="1" x14ac:dyDescent="0.35">
      <c r="A43" s="48" t="s">
        <v>211</v>
      </c>
      <c r="B43" s="58">
        <v>6.1199999999999996E-3</v>
      </c>
      <c r="C43" s="58">
        <v>4.1999999999999997E-3</v>
      </c>
    </row>
    <row r="44" spans="1:4" ht="15" customHeight="1" x14ac:dyDescent="0.35">
      <c r="A44" s="48" t="s">
        <v>212</v>
      </c>
      <c r="B44" s="59">
        <v>3.7000000000000002E-3</v>
      </c>
      <c r="C44" s="59">
        <v>2.5799999999999998E-3</v>
      </c>
    </row>
    <row r="45" spans="1:4" ht="15" customHeight="1" x14ac:dyDescent="0.35">
      <c r="A45" s="48" t="s">
        <v>213</v>
      </c>
      <c r="B45" s="58">
        <v>3.32E-3</v>
      </c>
      <c r="C45" s="58">
        <v>3.0699999999999998E-3</v>
      </c>
    </row>
    <row r="46" spans="1:4" ht="15" customHeight="1" x14ac:dyDescent="0.35">
      <c r="A46" s="52" t="s">
        <v>214</v>
      </c>
      <c r="B46" s="59">
        <v>2.0799999999999998E-3</v>
      </c>
      <c r="C46" s="59">
        <v>1.9300000000000001E-3</v>
      </c>
    </row>
    <row r="48" spans="1:4" ht="15" customHeight="1" x14ac:dyDescent="0.35">
      <c r="A48" s="44" t="s">
        <v>230</v>
      </c>
    </row>
  </sheetData>
  <sheetProtection algorithmName="SHA-512" hashValue="hRgjA0G8ZDIvFcYCCk1iRV1FyXKJEBs0ox/S9WBHcJcWleI7S/LqtxK4lo3atfFpfhX8YPI3AmZFLoF3+V4/lw==" saltValue="zi0fqq1yGbeZew/lTqjKqA==" spinCount="100000" sheet="1" objects="1" scenarios="1"/>
  <mergeCells count="2">
    <mergeCell ref="A2:F2"/>
    <mergeCell ref="A1:F1"/>
  </mergeCells>
  <pageMargins left="0.4" right="0.4" top="0.5" bottom="0.5" header="0.511811023622047" footer="0.511811023622047"/>
  <pageSetup paperSize="9" fitToHeight="0" orientation="landscape" horizontalDpi="300" verticalDpi="300"/>
  <rowBreaks count="1" manualBreakCount="1">
    <brk id="47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1B2A4A"/>
    <pageSetUpPr fitToPage="1"/>
  </sheetPr>
  <dimension ref="A1:E25"/>
  <sheetViews>
    <sheetView showGridLines="0" zoomScale="151" zoomScaleNormal="85" workbookViewId="0">
      <pane ySplit="3" topLeftCell="A6" activePane="bottomLeft" state="frozen"/>
      <selection pane="bottomLeft" sqref="A1:E1"/>
    </sheetView>
  </sheetViews>
  <sheetFormatPr defaultColWidth="8.75" defaultRowHeight="14.5" x14ac:dyDescent="0.35"/>
  <cols>
    <col min="1" max="1" width="22.08203125" customWidth="1"/>
    <col min="2" max="2" width="15.9140625" customWidth="1"/>
    <col min="3" max="3" width="14.6640625" customWidth="1"/>
    <col min="4" max="4" width="13" customWidth="1"/>
    <col min="5" max="5" width="14" customWidth="1"/>
    <col min="6" max="22" width="13" customWidth="1"/>
  </cols>
  <sheetData>
    <row r="1" spans="1:5" ht="19.5" customHeight="1" x14ac:dyDescent="0.35">
      <c r="A1" s="71" t="s">
        <v>231</v>
      </c>
      <c r="B1" s="70"/>
      <c r="C1" s="70"/>
      <c r="D1" s="70"/>
      <c r="E1" s="70"/>
    </row>
    <row r="2" spans="1:5" ht="15" customHeight="1" x14ac:dyDescent="0.35">
      <c r="A2" s="77" t="s">
        <v>232</v>
      </c>
      <c r="B2" s="70"/>
      <c r="C2" s="70"/>
      <c r="D2" s="70"/>
      <c r="E2" s="70"/>
    </row>
    <row r="4" spans="1:5" ht="21.75" customHeight="1" x14ac:dyDescent="0.35">
      <c r="A4" s="47" t="s">
        <v>233</v>
      </c>
      <c r="B4" s="47" t="s">
        <v>234</v>
      </c>
      <c r="C4" s="47" t="s">
        <v>235</v>
      </c>
      <c r="D4" s="47" t="s">
        <v>236</v>
      </c>
      <c r="E4" s="47" t="s">
        <v>237</v>
      </c>
    </row>
    <row r="5" spans="1:5" ht="15" customHeight="1" x14ac:dyDescent="0.35">
      <c r="A5" s="48" t="s">
        <v>238</v>
      </c>
      <c r="B5" s="51" t="s">
        <v>239</v>
      </c>
      <c r="C5" s="56">
        <v>161</v>
      </c>
      <c r="D5" s="56">
        <v>69</v>
      </c>
      <c r="E5" s="56">
        <v>92</v>
      </c>
    </row>
    <row r="6" spans="1:5" ht="15" customHeight="1" x14ac:dyDescent="0.35">
      <c r="A6" s="52" t="s">
        <v>240</v>
      </c>
      <c r="B6" s="55" t="s">
        <v>241</v>
      </c>
      <c r="C6" s="57">
        <v>171</v>
      </c>
      <c r="D6" s="57">
        <v>72</v>
      </c>
      <c r="E6" s="57">
        <v>99</v>
      </c>
    </row>
    <row r="8" spans="1:5" ht="15" customHeight="1" x14ac:dyDescent="0.35">
      <c r="A8" s="44" t="s">
        <v>242</v>
      </c>
    </row>
    <row r="9" spans="1:5" ht="15" customHeight="1" x14ac:dyDescent="0.35">
      <c r="A9" s="47" t="s">
        <v>233</v>
      </c>
      <c r="B9" s="47" t="s">
        <v>243</v>
      </c>
      <c r="C9" s="47" t="s">
        <v>244</v>
      </c>
      <c r="D9" s="47" t="s">
        <v>245</v>
      </c>
      <c r="E9" s="47" t="s">
        <v>246</v>
      </c>
    </row>
    <row r="10" spans="1:5" ht="15" customHeight="1" x14ac:dyDescent="0.35">
      <c r="A10" s="48" t="s">
        <v>238</v>
      </c>
      <c r="B10" s="51" t="s">
        <v>247</v>
      </c>
      <c r="C10" s="56">
        <v>1</v>
      </c>
      <c r="D10" s="56">
        <v>158</v>
      </c>
      <c r="E10" s="56">
        <v>161</v>
      </c>
    </row>
    <row r="11" spans="1:5" ht="15" customHeight="1" x14ac:dyDescent="0.35">
      <c r="A11" s="52" t="s">
        <v>238</v>
      </c>
      <c r="B11" s="55" t="s">
        <v>247</v>
      </c>
      <c r="C11" s="57">
        <v>2</v>
      </c>
      <c r="D11" s="57">
        <v>161</v>
      </c>
      <c r="E11" s="57">
        <v>161</v>
      </c>
    </row>
    <row r="12" spans="1:5" ht="15" customHeight="1" x14ac:dyDescent="0.35">
      <c r="A12" s="48" t="s">
        <v>238</v>
      </c>
      <c r="B12" s="51" t="s">
        <v>247</v>
      </c>
      <c r="C12" s="56">
        <v>3</v>
      </c>
      <c r="D12" s="56">
        <v>164</v>
      </c>
      <c r="E12" s="56">
        <v>161</v>
      </c>
    </row>
    <row r="13" spans="1:5" ht="15" customHeight="1" x14ac:dyDescent="0.35">
      <c r="A13" s="52" t="s">
        <v>238</v>
      </c>
      <c r="B13" s="55" t="s">
        <v>214</v>
      </c>
      <c r="C13" s="57">
        <v>1</v>
      </c>
      <c r="D13" s="57">
        <v>66</v>
      </c>
      <c r="E13" s="57">
        <v>69</v>
      </c>
    </row>
    <row r="14" spans="1:5" ht="15" customHeight="1" x14ac:dyDescent="0.35">
      <c r="A14" s="48" t="s">
        <v>238</v>
      </c>
      <c r="B14" s="51" t="s">
        <v>214</v>
      </c>
      <c r="C14" s="56">
        <v>2</v>
      </c>
      <c r="D14" s="56">
        <v>69</v>
      </c>
      <c r="E14" s="56">
        <v>69</v>
      </c>
    </row>
    <row r="15" spans="1:5" ht="15" customHeight="1" x14ac:dyDescent="0.35">
      <c r="A15" s="52" t="s">
        <v>238</v>
      </c>
      <c r="B15" s="55" t="s">
        <v>214</v>
      </c>
      <c r="C15" s="57">
        <v>3</v>
      </c>
      <c r="D15" s="57">
        <v>72</v>
      </c>
      <c r="E15" s="57">
        <v>69</v>
      </c>
    </row>
    <row r="16" spans="1:5" ht="15" customHeight="1" x14ac:dyDescent="0.35">
      <c r="A16" s="48" t="s">
        <v>240</v>
      </c>
      <c r="B16" s="51" t="s">
        <v>247</v>
      </c>
      <c r="C16" s="56">
        <v>1</v>
      </c>
      <c r="D16" s="56">
        <v>168</v>
      </c>
      <c r="E16" s="56">
        <v>171</v>
      </c>
    </row>
    <row r="17" spans="1:5" ht="15" customHeight="1" x14ac:dyDescent="0.35">
      <c r="A17" s="52" t="s">
        <v>240</v>
      </c>
      <c r="B17" s="55" t="s">
        <v>247</v>
      </c>
      <c r="C17" s="57">
        <v>2</v>
      </c>
      <c r="D17" s="57">
        <v>171</v>
      </c>
      <c r="E17" s="57">
        <v>171</v>
      </c>
    </row>
    <row r="18" spans="1:5" ht="15" customHeight="1" x14ac:dyDescent="0.35">
      <c r="A18" s="48" t="s">
        <v>240</v>
      </c>
      <c r="B18" s="51" t="s">
        <v>247</v>
      </c>
      <c r="C18" s="56">
        <v>3</v>
      </c>
      <c r="D18" s="56">
        <v>174</v>
      </c>
      <c r="E18" s="56">
        <v>171</v>
      </c>
    </row>
    <row r="19" spans="1:5" ht="15" customHeight="1" x14ac:dyDescent="0.35">
      <c r="A19" s="48" t="s">
        <v>240</v>
      </c>
      <c r="B19" s="55" t="s">
        <v>214</v>
      </c>
      <c r="C19" s="57">
        <v>1</v>
      </c>
      <c r="D19" s="57">
        <v>69</v>
      </c>
      <c r="E19" s="57">
        <v>72</v>
      </c>
    </row>
    <row r="20" spans="1:5" ht="15" customHeight="1" x14ac:dyDescent="0.35">
      <c r="A20" s="48" t="s">
        <v>240</v>
      </c>
      <c r="B20" s="51" t="s">
        <v>214</v>
      </c>
      <c r="C20" s="56">
        <v>2</v>
      </c>
      <c r="D20" s="56">
        <v>72</v>
      </c>
      <c r="E20" s="56">
        <v>72</v>
      </c>
    </row>
    <row r="21" spans="1:5" ht="15" customHeight="1" x14ac:dyDescent="0.35">
      <c r="A21" s="52" t="s">
        <v>240</v>
      </c>
      <c r="B21" s="55" t="s">
        <v>214</v>
      </c>
      <c r="C21" s="57">
        <v>3</v>
      </c>
      <c r="D21" s="57">
        <v>75</v>
      </c>
      <c r="E21" s="57">
        <v>72</v>
      </c>
    </row>
    <row r="23" spans="1:5" ht="15" customHeight="1" x14ac:dyDescent="0.35">
      <c r="A23" s="64" t="s">
        <v>248</v>
      </c>
    </row>
    <row r="25" spans="1:5" ht="15" customHeight="1" x14ac:dyDescent="0.35">
      <c r="A25" s="44" t="s">
        <v>249</v>
      </c>
    </row>
  </sheetData>
  <sheetProtection algorithmName="SHA-512" hashValue="NzOktv/vEuFD7A+/LvT1em0kyfSD2U3kyeJ33c4XBuKzdegbCWtcRl/HtNPpjpvY/NJgI08dDy5u8gZDOekEkw==" saltValue="A1cq8ScYimkgZELYVc9FBQ==" spinCount="100000" sheet="1" objects="1" scenarios="1"/>
  <mergeCells count="2">
    <mergeCell ref="A2:E2"/>
    <mergeCell ref="A1:E1"/>
  </mergeCells>
  <pageMargins left="0.4" right="0.4" top="0.5" bottom="0.5" header="0.511811023622047" footer="0.511811023622047"/>
  <pageSetup paperSize="9" fitToHeight="0" orientation="landscape" horizontalDpi="300" verticalDpi="300"/>
  <rowBreaks count="1" manualBreakCount="1">
    <brk id="24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1B2A4A"/>
    <pageSetUpPr fitToPage="1"/>
  </sheetPr>
  <dimension ref="A1:E41"/>
  <sheetViews>
    <sheetView showGridLines="0" zoomScale="114" zoomScaleNormal="114" workbookViewId="0">
      <pane ySplit="3" topLeftCell="A45" activePane="bottomLeft" state="frozen"/>
      <selection pane="bottomLeft" sqref="A1:E1"/>
    </sheetView>
  </sheetViews>
  <sheetFormatPr defaultColWidth="8.75" defaultRowHeight="14.5" x14ac:dyDescent="0.35"/>
  <cols>
    <col min="1" max="1" width="20.6640625" customWidth="1"/>
    <col min="2" max="2" width="16" customWidth="1"/>
    <col min="3" max="3" width="12" customWidth="1"/>
    <col min="4" max="4" width="13" customWidth="1"/>
    <col min="5" max="5" width="37.25" customWidth="1"/>
    <col min="6" max="24" width="13" customWidth="1"/>
  </cols>
  <sheetData>
    <row r="1" spans="1:5" ht="19.5" customHeight="1" x14ac:dyDescent="0.35">
      <c r="A1" s="71" t="s">
        <v>250</v>
      </c>
      <c r="B1" s="70"/>
      <c r="C1" s="70"/>
      <c r="D1" s="70"/>
      <c r="E1" s="70"/>
    </row>
    <row r="2" spans="1:5" ht="15" customHeight="1" x14ac:dyDescent="0.35">
      <c r="A2" s="77" t="s">
        <v>251</v>
      </c>
      <c r="B2" s="70"/>
      <c r="C2" s="70"/>
      <c r="D2" s="70"/>
      <c r="E2" s="70"/>
    </row>
    <row r="4" spans="1:5" ht="15" customHeight="1" x14ac:dyDescent="0.35">
      <c r="A4" s="47" t="s">
        <v>252</v>
      </c>
      <c r="B4" s="47" t="s">
        <v>253</v>
      </c>
      <c r="C4" s="47" t="s">
        <v>254</v>
      </c>
      <c r="D4" s="47" t="s">
        <v>255</v>
      </c>
      <c r="E4" s="47" t="s">
        <v>256</v>
      </c>
    </row>
    <row r="5" spans="1:5" ht="15" customHeight="1" x14ac:dyDescent="0.35">
      <c r="A5" s="65">
        <v>5</v>
      </c>
      <c r="B5" s="49">
        <v>0</v>
      </c>
      <c r="C5" s="50">
        <v>28.99</v>
      </c>
      <c r="D5" s="60">
        <v>0.82799999999999996</v>
      </c>
      <c r="E5" s="51" t="s">
        <v>257</v>
      </c>
    </row>
    <row r="6" spans="1:5" ht="15" customHeight="1" x14ac:dyDescent="0.35">
      <c r="A6" s="66">
        <v>5.0999999999999996</v>
      </c>
      <c r="B6" s="53">
        <v>0</v>
      </c>
      <c r="C6" s="54">
        <v>28.75</v>
      </c>
      <c r="D6" s="62">
        <v>0.85899999999999999</v>
      </c>
      <c r="E6" s="55"/>
    </row>
    <row r="7" spans="1:5" ht="15" customHeight="1" x14ac:dyDescent="0.35">
      <c r="A7" s="65">
        <v>5.2</v>
      </c>
      <c r="B7" s="49">
        <v>0</v>
      </c>
      <c r="C7" s="50">
        <v>28.57</v>
      </c>
      <c r="D7" s="60">
        <v>0.88600000000000001</v>
      </c>
      <c r="E7" s="51"/>
    </row>
    <row r="8" spans="1:5" ht="15" customHeight="1" x14ac:dyDescent="0.35">
      <c r="A8" s="66">
        <v>5.3</v>
      </c>
      <c r="B8" s="53">
        <v>0</v>
      </c>
      <c r="C8" s="54">
        <v>28.76</v>
      </c>
      <c r="D8" s="62">
        <v>0.88800000000000001</v>
      </c>
      <c r="E8" s="55"/>
    </row>
    <row r="9" spans="1:5" ht="15" customHeight="1" x14ac:dyDescent="0.35">
      <c r="A9" s="65">
        <v>5.4</v>
      </c>
      <c r="B9" s="49">
        <v>0</v>
      </c>
      <c r="C9" s="50">
        <v>28.84</v>
      </c>
      <c r="D9" s="60">
        <v>0.872</v>
      </c>
      <c r="E9" s="51"/>
    </row>
    <row r="10" spans="1:5" ht="15" customHeight="1" x14ac:dyDescent="0.35">
      <c r="A10" s="66">
        <v>5.5</v>
      </c>
      <c r="B10" s="53">
        <v>0</v>
      </c>
      <c r="C10" s="54">
        <v>28.85</v>
      </c>
      <c r="D10" s="62">
        <v>0.875</v>
      </c>
      <c r="E10" s="55"/>
    </row>
    <row r="11" spans="1:5" ht="15" customHeight="1" x14ac:dyDescent="0.35">
      <c r="A11" s="65">
        <v>5.6</v>
      </c>
      <c r="B11" s="49">
        <v>0</v>
      </c>
      <c r="C11" s="50">
        <v>28.89</v>
      </c>
      <c r="D11" s="60">
        <v>0.91200000000000003</v>
      </c>
      <c r="E11" s="51"/>
    </row>
    <row r="12" spans="1:5" ht="15" customHeight="1" x14ac:dyDescent="0.35">
      <c r="A12" s="66">
        <v>5.7</v>
      </c>
      <c r="B12" s="53">
        <v>0</v>
      </c>
      <c r="C12" s="54">
        <v>28.97</v>
      </c>
      <c r="D12" s="62">
        <v>0.88100000000000001</v>
      </c>
      <c r="E12" s="55"/>
    </row>
    <row r="13" spans="1:5" ht="15" customHeight="1" x14ac:dyDescent="0.35">
      <c r="A13" s="66">
        <v>5.8</v>
      </c>
      <c r="B13" s="49">
        <v>0</v>
      </c>
      <c r="C13" s="50">
        <v>28.97</v>
      </c>
      <c r="D13" s="60">
        <v>0.84</v>
      </c>
      <c r="E13" s="51"/>
    </row>
    <row r="14" spans="1:5" ht="15" customHeight="1" x14ac:dyDescent="0.35">
      <c r="A14" s="66">
        <v>5.9</v>
      </c>
      <c r="B14" s="53">
        <v>0</v>
      </c>
      <c r="C14" s="54">
        <v>28.97</v>
      </c>
      <c r="D14" s="62">
        <v>0.83899999999999997</v>
      </c>
      <c r="E14" s="55"/>
    </row>
    <row r="15" spans="1:5" ht="15" customHeight="1" x14ac:dyDescent="0.35">
      <c r="A15" s="65">
        <v>6</v>
      </c>
      <c r="B15" s="49">
        <v>0</v>
      </c>
      <c r="C15" s="50">
        <v>28.97</v>
      </c>
      <c r="D15" s="60">
        <v>0.85499999999999998</v>
      </c>
      <c r="E15" s="51" t="s">
        <v>258</v>
      </c>
    </row>
    <row r="16" spans="1:5" ht="15" customHeight="1" x14ac:dyDescent="0.35">
      <c r="A16" s="66">
        <v>6.1</v>
      </c>
      <c r="B16" s="53">
        <v>7</v>
      </c>
      <c r="C16" s="54">
        <v>26.46</v>
      </c>
      <c r="D16" s="62">
        <v>0.99399999999999999</v>
      </c>
      <c r="E16" s="55"/>
    </row>
    <row r="17" spans="1:5" ht="15" customHeight="1" x14ac:dyDescent="0.35">
      <c r="A17" s="65">
        <v>6.2</v>
      </c>
      <c r="B17" s="49">
        <v>14</v>
      </c>
      <c r="C17" s="50">
        <v>23.68</v>
      </c>
      <c r="D17" s="60">
        <v>1.202</v>
      </c>
      <c r="E17" s="51"/>
    </row>
    <row r="18" spans="1:5" ht="15" customHeight="1" x14ac:dyDescent="0.35">
      <c r="A18" s="66">
        <v>6.3</v>
      </c>
      <c r="B18" s="53">
        <v>21</v>
      </c>
      <c r="C18" s="54">
        <v>20.72</v>
      </c>
      <c r="D18" s="62">
        <v>1.4019999999999999</v>
      </c>
      <c r="E18" s="55"/>
    </row>
    <row r="19" spans="1:5" ht="15" customHeight="1" x14ac:dyDescent="0.35">
      <c r="A19" s="65">
        <v>6.4</v>
      </c>
      <c r="B19" s="49">
        <v>28</v>
      </c>
      <c r="C19" s="50">
        <v>18</v>
      </c>
      <c r="D19" s="60">
        <v>1.54</v>
      </c>
      <c r="E19" s="51"/>
    </row>
    <row r="20" spans="1:5" ht="15" customHeight="1" x14ac:dyDescent="0.35">
      <c r="A20" s="66">
        <v>6.5</v>
      </c>
      <c r="B20" s="53">
        <v>35</v>
      </c>
      <c r="C20" s="54">
        <v>14.69</v>
      </c>
      <c r="D20" s="62">
        <v>1.4390000000000001</v>
      </c>
      <c r="E20" s="55"/>
    </row>
    <row r="21" spans="1:5" ht="15" customHeight="1" x14ac:dyDescent="0.35">
      <c r="A21" s="65">
        <v>6.6</v>
      </c>
      <c r="B21" s="49">
        <v>42</v>
      </c>
      <c r="C21" s="50">
        <v>13.4</v>
      </c>
      <c r="D21" s="60">
        <v>1.3069999999999999</v>
      </c>
      <c r="E21" s="51"/>
    </row>
    <row r="22" spans="1:5" ht="15" customHeight="1" x14ac:dyDescent="0.35">
      <c r="A22" s="66">
        <v>6.7</v>
      </c>
      <c r="B22" s="53">
        <v>55.1</v>
      </c>
      <c r="C22" s="54">
        <v>12.88</v>
      </c>
      <c r="D22" s="62">
        <v>1.212</v>
      </c>
      <c r="E22" s="55"/>
    </row>
    <row r="23" spans="1:5" ht="15" customHeight="1" x14ac:dyDescent="0.35">
      <c r="A23" s="65">
        <v>6.8</v>
      </c>
      <c r="B23" s="49">
        <v>55.1</v>
      </c>
      <c r="C23" s="50">
        <v>12.88</v>
      </c>
      <c r="D23" s="60">
        <v>1.212</v>
      </c>
      <c r="E23" s="51" t="s">
        <v>259</v>
      </c>
    </row>
    <row r="24" spans="1:5" ht="15" customHeight="1" x14ac:dyDescent="0.35">
      <c r="A24" s="66">
        <v>6.9</v>
      </c>
      <c r="B24" s="53">
        <v>56.5</v>
      </c>
      <c r="C24" s="54">
        <v>12.53</v>
      </c>
      <c r="D24" s="62">
        <v>1.1919999999999999</v>
      </c>
      <c r="E24" s="55"/>
    </row>
    <row r="25" spans="1:5" ht="15" customHeight="1" x14ac:dyDescent="0.35">
      <c r="A25" s="65">
        <v>7</v>
      </c>
      <c r="B25" s="49">
        <v>58</v>
      </c>
      <c r="C25" s="50">
        <v>12.11</v>
      </c>
      <c r="D25" s="60">
        <v>1.175</v>
      </c>
      <c r="E25" s="51"/>
    </row>
    <row r="26" spans="1:5" ht="15" customHeight="1" x14ac:dyDescent="0.35">
      <c r="A26" s="66">
        <v>7.1</v>
      </c>
      <c r="B26" s="53">
        <v>59.5</v>
      </c>
      <c r="C26" s="54">
        <v>11.76</v>
      </c>
      <c r="D26" s="62">
        <v>1.1599999999999999</v>
      </c>
      <c r="E26" s="55"/>
    </row>
    <row r="27" spans="1:5" ht="15" customHeight="1" x14ac:dyDescent="0.35">
      <c r="A27" s="65">
        <v>7.2</v>
      </c>
      <c r="B27" s="49">
        <v>61</v>
      </c>
      <c r="C27" s="50">
        <v>11.43</v>
      </c>
      <c r="D27" s="60">
        <v>1.141</v>
      </c>
      <c r="E27" s="51" t="s">
        <v>260</v>
      </c>
    </row>
    <row r="28" spans="1:5" ht="15" customHeight="1" x14ac:dyDescent="0.35">
      <c r="A28" s="66">
        <v>7.3</v>
      </c>
      <c r="B28" s="53">
        <v>62.5</v>
      </c>
      <c r="C28" s="54">
        <v>11.12</v>
      </c>
      <c r="D28" s="62">
        <v>1.123</v>
      </c>
      <c r="E28" s="55"/>
    </row>
    <row r="29" spans="1:5" ht="15" customHeight="1" x14ac:dyDescent="0.35">
      <c r="A29" s="65">
        <v>7.4</v>
      </c>
      <c r="B29" s="49">
        <v>64</v>
      </c>
      <c r="C29" s="50">
        <v>10.8</v>
      </c>
      <c r="D29" s="60">
        <v>1.107</v>
      </c>
      <c r="E29" s="51"/>
    </row>
    <row r="30" spans="1:5" ht="15" customHeight="1" x14ac:dyDescent="0.35">
      <c r="A30" s="66">
        <v>7.5</v>
      </c>
      <c r="B30" s="53">
        <v>65.5</v>
      </c>
      <c r="C30" s="54">
        <v>10.51</v>
      </c>
      <c r="D30" s="62">
        <v>1.089</v>
      </c>
      <c r="E30" s="55"/>
    </row>
    <row r="31" spans="1:5" ht="15" customHeight="1" x14ac:dyDescent="0.35">
      <c r="A31" s="65">
        <v>7.6</v>
      </c>
      <c r="B31" s="49">
        <v>67</v>
      </c>
      <c r="C31" s="50">
        <v>10.27</v>
      </c>
      <c r="D31" s="60">
        <v>1.0660000000000001</v>
      </c>
      <c r="E31" s="51"/>
    </row>
    <row r="32" spans="1:5" ht="15" customHeight="1" x14ac:dyDescent="0.35">
      <c r="A32" s="66">
        <v>7.7</v>
      </c>
      <c r="B32" s="53">
        <v>68.5</v>
      </c>
      <c r="C32" s="54">
        <v>10.02</v>
      </c>
      <c r="D32" s="62">
        <v>1.0389999999999999</v>
      </c>
      <c r="E32" s="55"/>
    </row>
    <row r="33" spans="1:5" ht="15" customHeight="1" x14ac:dyDescent="0.35">
      <c r="A33" s="65">
        <v>7.8</v>
      </c>
      <c r="B33" s="49">
        <v>69.5</v>
      </c>
      <c r="C33" s="50">
        <v>9.77</v>
      </c>
      <c r="D33" s="60">
        <v>1.014</v>
      </c>
      <c r="E33" s="51"/>
    </row>
    <row r="34" spans="1:5" ht="15" customHeight="1" x14ac:dyDescent="0.35">
      <c r="A34" s="66">
        <v>7.9</v>
      </c>
      <c r="B34" s="53">
        <v>70.5</v>
      </c>
      <c r="C34" s="54">
        <v>9.2200000000000006</v>
      </c>
      <c r="D34" s="62">
        <v>0.98699999999999999</v>
      </c>
      <c r="E34" s="55"/>
    </row>
    <row r="35" spans="1:5" ht="15" customHeight="1" x14ac:dyDescent="0.35">
      <c r="A35" s="65">
        <v>8</v>
      </c>
      <c r="B35" s="49">
        <v>72</v>
      </c>
      <c r="C35" s="50">
        <v>8.39</v>
      </c>
      <c r="D35" s="60">
        <v>0.93700000000000006</v>
      </c>
      <c r="E35" s="51"/>
    </row>
    <row r="36" spans="1:5" ht="15" customHeight="1" x14ac:dyDescent="0.35">
      <c r="A36" s="66">
        <v>8.1</v>
      </c>
      <c r="B36" s="53">
        <v>73.5</v>
      </c>
      <c r="C36" s="54">
        <v>7.76</v>
      </c>
      <c r="D36" s="62">
        <v>0.91300000000000003</v>
      </c>
      <c r="E36" s="55"/>
    </row>
    <row r="37" spans="1:5" ht="15" customHeight="1" x14ac:dyDescent="0.35">
      <c r="A37" s="65">
        <v>8.1999999999999993</v>
      </c>
      <c r="B37" s="49">
        <v>76.099999999999994</v>
      </c>
      <c r="C37" s="50">
        <v>7.15</v>
      </c>
      <c r="D37" s="60">
        <v>0.89700000000000002</v>
      </c>
      <c r="E37" s="51"/>
    </row>
    <row r="38" spans="1:5" ht="15" customHeight="1" x14ac:dyDescent="0.35">
      <c r="A38" s="66">
        <v>8.3000000000000007</v>
      </c>
      <c r="B38" s="53">
        <v>76.099999999999994</v>
      </c>
      <c r="C38" s="54">
        <v>6.88</v>
      </c>
      <c r="D38" s="62">
        <v>0.89100000000000001</v>
      </c>
      <c r="E38" s="55"/>
    </row>
    <row r="39" spans="1:5" ht="15" customHeight="1" x14ac:dyDescent="0.35">
      <c r="A39" s="65">
        <v>8.4</v>
      </c>
      <c r="B39" s="49">
        <v>76.099999999999994</v>
      </c>
      <c r="C39" s="50">
        <v>6.85</v>
      </c>
      <c r="D39" s="60">
        <v>0.89</v>
      </c>
      <c r="E39" s="51"/>
    </row>
    <row r="41" spans="1:5" ht="15" customHeight="1" x14ac:dyDescent="0.35">
      <c r="A41" s="44" t="s">
        <v>261</v>
      </c>
    </row>
  </sheetData>
  <sheetProtection algorithmName="SHA-512" hashValue="AOkAE797kYeM+X8UnjFOY/dWWqlvI0fVU0ph90CXYO17qkDdKCbb/xmu92nHACKC8F9zXv5I982I5tR0hckUUg==" saltValue="y5mKfG0k2gdPFatkvxrS4Q==" spinCount="100000" sheet="1" objects="1" scenarios="1"/>
  <mergeCells count="2">
    <mergeCell ref="A2:E2"/>
    <mergeCell ref="A1:E1"/>
  </mergeCells>
  <pageMargins left="0.4" right="0.4" top="0.5" bottom="0.5" header="0.511811023622047" footer="0.511811023622047"/>
  <pageSetup paperSize="9" fitToHeight="0" orientation="landscape" horizontalDpi="300" verticalDpi="300"/>
  <rowBreaks count="1" manualBreakCount="1">
    <brk id="40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1B2A4A"/>
    <pageSetUpPr fitToPage="1"/>
  </sheetPr>
  <dimension ref="A1:E39"/>
  <sheetViews>
    <sheetView showGridLines="0" zoomScaleNormal="100" workbookViewId="0">
      <pane ySplit="3" topLeftCell="A36" activePane="bottomLeft" state="frozen"/>
      <selection pane="bottomLeft" activeCell="G2" sqref="G2"/>
    </sheetView>
  </sheetViews>
  <sheetFormatPr defaultColWidth="8.75" defaultRowHeight="14.5" x14ac:dyDescent="0.35"/>
  <cols>
    <col min="1" max="1" width="20.75" customWidth="1"/>
    <col min="2" max="2" width="16" customWidth="1"/>
    <col min="3" max="3" width="12" customWidth="1"/>
    <col min="4" max="4" width="13" customWidth="1"/>
    <col min="5" max="5" width="51.9140625" customWidth="1"/>
    <col min="6" max="24" width="13" customWidth="1"/>
  </cols>
  <sheetData>
    <row r="1" spans="1:5" ht="19.5" customHeight="1" x14ac:dyDescent="0.35">
      <c r="A1" s="71" t="s">
        <v>262</v>
      </c>
      <c r="B1" s="70"/>
      <c r="C1" s="70"/>
      <c r="D1" s="70"/>
      <c r="E1" s="70"/>
    </row>
    <row r="2" spans="1:5" ht="15" customHeight="1" x14ac:dyDescent="0.35">
      <c r="A2" s="77" t="s">
        <v>263</v>
      </c>
      <c r="B2" s="70"/>
      <c r="C2" s="70"/>
      <c r="D2" s="70"/>
      <c r="E2" s="70"/>
    </row>
    <row r="4" spans="1:5" ht="15" customHeight="1" x14ac:dyDescent="0.35">
      <c r="A4" s="47" t="s">
        <v>252</v>
      </c>
      <c r="B4" s="47" t="s">
        <v>253</v>
      </c>
      <c r="C4" s="47" t="s">
        <v>254</v>
      </c>
      <c r="D4" s="47" t="s">
        <v>255</v>
      </c>
      <c r="E4" s="47" t="s">
        <v>256</v>
      </c>
    </row>
    <row r="5" spans="1:5" ht="15" customHeight="1" x14ac:dyDescent="0.35">
      <c r="A5" s="65">
        <v>5</v>
      </c>
      <c r="B5" s="49">
        <v>0.04</v>
      </c>
      <c r="C5" s="50">
        <v>40.04</v>
      </c>
      <c r="D5" s="50">
        <v>5.47</v>
      </c>
      <c r="E5" s="51" t="s">
        <v>257</v>
      </c>
    </row>
    <row r="6" spans="1:5" ht="15" customHeight="1" x14ac:dyDescent="0.35">
      <c r="A6" s="66">
        <v>5.0999999999999996</v>
      </c>
      <c r="B6" s="53">
        <v>0.24</v>
      </c>
      <c r="C6" s="54">
        <v>40.17</v>
      </c>
      <c r="D6" s="54">
        <v>5.27</v>
      </c>
      <c r="E6" s="55"/>
    </row>
    <row r="7" spans="1:5" ht="15" customHeight="1" x14ac:dyDescent="0.35">
      <c r="A7" s="65">
        <v>5.2</v>
      </c>
      <c r="B7" s="49">
        <v>0.4</v>
      </c>
      <c r="C7" s="50">
        <v>40.479999999999997</v>
      </c>
      <c r="D7" s="50">
        <v>5.26</v>
      </c>
      <c r="E7" s="51"/>
    </row>
    <row r="8" spans="1:5" ht="15" customHeight="1" x14ac:dyDescent="0.35">
      <c r="A8" s="66">
        <v>5.3</v>
      </c>
      <c r="B8" s="53">
        <v>0.4</v>
      </c>
      <c r="C8" s="54">
        <v>40.4</v>
      </c>
      <c r="D8" s="54">
        <v>5.53</v>
      </c>
      <c r="E8" s="55"/>
    </row>
    <row r="9" spans="1:5" ht="15" customHeight="1" x14ac:dyDescent="0.35">
      <c r="A9" s="65">
        <v>5.4</v>
      </c>
      <c r="B9" s="49">
        <v>0.44</v>
      </c>
      <c r="C9" s="50">
        <v>40.090000000000003</v>
      </c>
      <c r="D9" s="50">
        <v>5.57</v>
      </c>
      <c r="E9" s="51"/>
    </row>
    <row r="10" spans="1:5" ht="15" customHeight="1" x14ac:dyDescent="0.35">
      <c r="A10" s="66">
        <v>5.5</v>
      </c>
      <c r="B10" s="53">
        <v>0.4</v>
      </c>
      <c r="C10" s="54">
        <v>39.950000000000003</v>
      </c>
      <c r="D10" s="54">
        <v>5.6</v>
      </c>
      <c r="E10" s="55"/>
    </row>
    <row r="11" spans="1:5" ht="15" customHeight="1" x14ac:dyDescent="0.35">
      <c r="A11" s="65">
        <v>5.6</v>
      </c>
      <c r="B11" s="49">
        <v>0.4</v>
      </c>
      <c r="C11" s="50">
        <v>39.950000000000003</v>
      </c>
      <c r="D11" s="50">
        <v>5.63</v>
      </c>
      <c r="E11" s="51"/>
    </row>
    <row r="12" spans="1:5" ht="15" customHeight="1" x14ac:dyDescent="0.35">
      <c r="A12" s="66">
        <v>5.7</v>
      </c>
      <c r="B12" s="53">
        <v>0.4</v>
      </c>
      <c r="C12" s="54">
        <v>39.950000000000003</v>
      </c>
      <c r="D12" s="54">
        <v>5.67</v>
      </c>
      <c r="E12" s="55"/>
    </row>
    <row r="13" spans="1:5" ht="15" customHeight="1" x14ac:dyDescent="0.35">
      <c r="A13" s="66">
        <v>5.8</v>
      </c>
      <c r="B13" s="49">
        <v>0.4</v>
      </c>
      <c r="C13" s="50">
        <v>39.950000000000003</v>
      </c>
      <c r="D13" s="50">
        <v>5.68</v>
      </c>
      <c r="E13" s="51"/>
    </row>
    <row r="14" spans="1:5" ht="15" customHeight="1" x14ac:dyDescent="0.35">
      <c r="A14" s="66">
        <v>5.9</v>
      </c>
      <c r="B14" s="53">
        <v>0.4</v>
      </c>
      <c r="C14" s="54">
        <v>39.950000000000003</v>
      </c>
      <c r="D14" s="54">
        <v>5.65</v>
      </c>
      <c r="E14" s="55"/>
    </row>
    <row r="15" spans="1:5" ht="15" customHeight="1" x14ac:dyDescent="0.35">
      <c r="A15" s="65">
        <v>6</v>
      </c>
      <c r="B15" s="49">
        <v>0.43</v>
      </c>
      <c r="C15" s="50">
        <v>39.950000000000003</v>
      </c>
      <c r="D15" s="50">
        <v>5.67</v>
      </c>
      <c r="E15" s="51" t="s">
        <v>258</v>
      </c>
    </row>
    <row r="16" spans="1:5" ht="15" customHeight="1" x14ac:dyDescent="0.35">
      <c r="A16" s="66">
        <v>6.1</v>
      </c>
      <c r="B16" s="53">
        <v>0.98</v>
      </c>
      <c r="C16" s="54">
        <v>39.799999999999997</v>
      </c>
      <c r="D16" s="54">
        <v>5.85</v>
      </c>
      <c r="E16" s="55"/>
    </row>
    <row r="17" spans="1:5" ht="15" customHeight="1" x14ac:dyDescent="0.35">
      <c r="A17" s="65">
        <v>6.2</v>
      </c>
      <c r="B17" s="49">
        <v>8.39</v>
      </c>
      <c r="C17" s="50">
        <v>37.68</v>
      </c>
      <c r="D17" s="50">
        <v>6.61</v>
      </c>
      <c r="E17" s="51"/>
    </row>
    <row r="18" spans="1:5" ht="15" customHeight="1" x14ac:dyDescent="0.35">
      <c r="A18" s="66">
        <v>6.3</v>
      </c>
      <c r="B18" s="53">
        <v>20.66</v>
      </c>
      <c r="C18" s="54">
        <v>32.33</v>
      </c>
      <c r="D18" s="54">
        <v>8.59</v>
      </c>
      <c r="E18" s="55"/>
    </row>
    <row r="19" spans="1:5" ht="15" customHeight="1" x14ac:dyDescent="0.35">
      <c r="A19" s="65">
        <v>6.4</v>
      </c>
      <c r="B19" s="49">
        <v>37.020000000000003</v>
      </c>
      <c r="C19" s="50">
        <v>25.86</v>
      </c>
      <c r="D19" s="50">
        <v>11.98</v>
      </c>
      <c r="E19" s="51"/>
    </row>
    <row r="20" spans="1:5" ht="15" customHeight="1" x14ac:dyDescent="0.35">
      <c r="A20" s="66">
        <v>6.5</v>
      </c>
      <c r="B20" s="53">
        <v>52.69</v>
      </c>
      <c r="C20" s="54">
        <v>18.989999999999998</v>
      </c>
      <c r="D20" s="54">
        <v>13.68</v>
      </c>
      <c r="E20" s="55"/>
    </row>
    <row r="21" spans="1:5" ht="15" customHeight="1" x14ac:dyDescent="0.35">
      <c r="A21" s="65">
        <v>6.6</v>
      </c>
      <c r="B21" s="49">
        <v>65.37</v>
      </c>
      <c r="C21" s="50">
        <v>13.42</v>
      </c>
      <c r="D21" s="50">
        <v>12.58</v>
      </c>
      <c r="E21" s="51"/>
    </row>
    <row r="22" spans="1:5" ht="15" customHeight="1" x14ac:dyDescent="0.35">
      <c r="A22" s="66">
        <v>6.7</v>
      </c>
      <c r="B22" s="53">
        <v>73.06</v>
      </c>
      <c r="C22" s="54">
        <v>11.72</v>
      </c>
      <c r="D22" s="54">
        <v>9.8800000000000008</v>
      </c>
      <c r="E22" s="55"/>
    </row>
    <row r="23" spans="1:5" ht="15" customHeight="1" x14ac:dyDescent="0.35">
      <c r="A23" s="65">
        <v>6.8</v>
      </c>
      <c r="B23" s="49">
        <v>73.89</v>
      </c>
      <c r="C23" s="50">
        <v>10.99</v>
      </c>
      <c r="D23" s="50">
        <v>7.89</v>
      </c>
      <c r="E23" s="51"/>
    </row>
    <row r="24" spans="1:5" ht="15" customHeight="1" x14ac:dyDescent="0.35">
      <c r="A24" s="66">
        <v>6.9</v>
      </c>
      <c r="B24" s="53">
        <v>73.89</v>
      </c>
      <c r="C24" s="54">
        <v>10.48</v>
      </c>
      <c r="D24" s="54">
        <v>7.35</v>
      </c>
      <c r="E24" s="55"/>
    </row>
    <row r="25" spans="1:5" ht="15" customHeight="1" x14ac:dyDescent="0.35">
      <c r="A25" s="65">
        <v>7</v>
      </c>
      <c r="B25" s="49">
        <v>73.89</v>
      </c>
      <c r="C25" s="50">
        <v>10.48</v>
      </c>
      <c r="D25" s="50">
        <v>7.35</v>
      </c>
      <c r="E25" s="51" t="s">
        <v>259</v>
      </c>
    </row>
    <row r="26" spans="1:5" ht="15" customHeight="1" x14ac:dyDescent="0.35">
      <c r="A26" s="66">
        <v>7.1</v>
      </c>
      <c r="B26" s="53">
        <v>74.260000000000005</v>
      </c>
      <c r="C26" s="54">
        <v>10.48</v>
      </c>
      <c r="D26" s="54">
        <v>7.35</v>
      </c>
      <c r="E26" s="55"/>
    </row>
    <row r="27" spans="1:5" ht="15" customHeight="1" x14ac:dyDescent="0.35">
      <c r="A27" s="65">
        <v>7.2</v>
      </c>
      <c r="B27" s="49">
        <v>75.209999999999994</v>
      </c>
      <c r="C27" s="50">
        <v>10.199999999999999</v>
      </c>
      <c r="D27" s="50">
        <v>7.54</v>
      </c>
      <c r="E27" s="51"/>
    </row>
    <row r="28" spans="1:5" ht="15" customHeight="1" x14ac:dyDescent="0.35">
      <c r="A28" s="66">
        <v>7.3</v>
      </c>
      <c r="B28" s="53">
        <v>76.260000000000005</v>
      </c>
      <c r="C28" s="54">
        <v>9.8800000000000008</v>
      </c>
      <c r="D28" s="54">
        <v>8.84</v>
      </c>
      <c r="E28" s="55"/>
    </row>
    <row r="29" spans="1:5" ht="15" customHeight="1" x14ac:dyDescent="0.35">
      <c r="A29" s="65">
        <v>7.4</v>
      </c>
      <c r="B29" s="49">
        <v>78.62</v>
      </c>
      <c r="C29" s="50">
        <v>9.2200000000000006</v>
      </c>
      <c r="D29" s="50">
        <v>9.91</v>
      </c>
      <c r="E29" s="51" t="s">
        <v>260</v>
      </c>
    </row>
    <row r="30" spans="1:5" ht="15" customHeight="1" x14ac:dyDescent="0.35">
      <c r="A30" s="66">
        <v>7.5</v>
      </c>
      <c r="B30" s="53">
        <v>81.53</v>
      </c>
      <c r="C30" s="54">
        <v>8.51</v>
      </c>
      <c r="D30" s="54">
        <v>9.76</v>
      </c>
      <c r="E30" s="55"/>
    </row>
    <row r="31" spans="1:5" ht="15" customHeight="1" x14ac:dyDescent="0.35">
      <c r="A31" s="65">
        <v>7.6</v>
      </c>
      <c r="B31" s="49">
        <v>83.76</v>
      </c>
      <c r="C31" s="50">
        <v>7.82</v>
      </c>
      <c r="D31" s="50">
        <v>9.02</v>
      </c>
      <c r="E31" s="51"/>
    </row>
    <row r="32" spans="1:5" ht="15" customHeight="1" x14ac:dyDescent="0.35">
      <c r="A32" s="66">
        <v>7.7</v>
      </c>
      <c r="B32" s="53">
        <v>84.29</v>
      </c>
      <c r="C32" s="54">
        <v>6.87</v>
      </c>
      <c r="D32" s="54">
        <v>8.01</v>
      </c>
      <c r="E32" s="55"/>
    </row>
    <row r="33" spans="1:5" ht="15" customHeight="1" x14ac:dyDescent="0.35">
      <c r="A33" s="65">
        <v>7.8</v>
      </c>
      <c r="B33" s="49">
        <v>85.08</v>
      </c>
      <c r="C33" s="50">
        <v>5.99</v>
      </c>
      <c r="D33" s="50">
        <v>7.33</v>
      </c>
      <c r="E33" s="51"/>
    </row>
    <row r="34" spans="1:5" ht="15" customHeight="1" x14ac:dyDescent="0.35">
      <c r="A34" s="66">
        <v>7.9</v>
      </c>
      <c r="B34" s="53">
        <v>85.89</v>
      </c>
      <c r="C34" s="54">
        <v>5.65</v>
      </c>
      <c r="D34" s="54">
        <v>6.61</v>
      </c>
      <c r="E34" s="55"/>
    </row>
    <row r="35" spans="1:5" ht="15" customHeight="1" x14ac:dyDescent="0.35">
      <c r="A35" s="65">
        <v>8</v>
      </c>
      <c r="B35" s="49">
        <v>86.33</v>
      </c>
      <c r="C35" s="50">
        <v>5.52</v>
      </c>
      <c r="D35" s="50">
        <v>6.15</v>
      </c>
      <c r="E35" s="51"/>
    </row>
    <row r="36" spans="1:5" ht="15" customHeight="1" x14ac:dyDescent="0.35">
      <c r="A36" s="66">
        <v>8.1</v>
      </c>
      <c r="B36" s="53">
        <v>86.43</v>
      </c>
      <c r="C36" s="54">
        <v>5.49</v>
      </c>
      <c r="D36" s="54">
        <v>5.92</v>
      </c>
      <c r="E36" s="55"/>
    </row>
    <row r="37" spans="1:5" ht="15" customHeight="1" x14ac:dyDescent="0.35">
      <c r="A37" s="65">
        <v>8.1999999999999993</v>
      </c>
      <c r="B37" s="49">
        <v>86.38</v>
      </c>
      <c r="C37" s="50">
        <v>5.43</v>
      </c>
      <c r="D37" s="50">
        <v>5.85</v>
      </c>
      <c r="E37" s="51"/>
    </row>
    <row r="39" spans="1:5" ht="15" customHeight="1" x14ac:dyDescent="0.35">
      <c r="A39" s="44" t="s">
        <v>264</v>
      </c>
    </row>
  </sheetData>
  <sheetProtection algorithmName="SHA-512" hashValue="QHEqS68NuznnTtUII1f7u2oDSISCMIxdS8Sa6bkMQpVnkQ1AYsYMMPW8qXSi0on7sqHyooVkWhrWouhjqeu4mQ==" saltValue="/XhZkr8UTj1rrXjw7nrAHQ==" spinCount="100000" sheet="1" objects="1" scenarios="1"/>
  <mergeCells count="2">
    <mergeCell ref="A2:E2"/>
    <mergeCell ref="A1:E1"/>
  </mergeCells>
  <pageMargins left="0.4" right="0.4" top="0.5" bottom="0.5" header="0.511811023622047" footer="0.511811023622047"/>
  <pageSetup paperSize="9" fitToHeight="0" orientation="landscape" horizontalDpi="300" verticalDpi="300"/>
  <rowBreaks count="1" manualBreakCount="1">
    <brk id="3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Master_Data</vt:lpstr>
      <vt:lpstr>Model Equations</vt:lpstr>
      <vt:lpstr>Assumptions &amp; Parameters</vt:lpstr>
      <vt:lpstr>Chem Structures (F2)</vt:lpstr>
      <vt:lpstr>Phase Behavior (F3)</vt:lpstr>
      <vt:lpstr>IFT Data (F4)</vt:lpstr>
      <vt:lpstr>Contact Angle (F5)</vt:lpstr>
      <vt:lpstr>Coreflood A10 (F6)</vt:lpstr>
      <vt:lpstr>Coreflood SN7 (F7)</vt:lpstr>
      <vt:lpstr>Retention Screen (F8)</vt:lpstr>
      <vt:lpstr>Cret Contour (F9)</vt:lpstr>
      <vt:lpstr>'Assumptions &amp; Parameters'!Print_Area</vt:lpstr>
      <vt:lpstr>'Chem Structures (F2)'!Print_Area</vt:lpstr>
      <vt:lpstr>'Contact Angle (F5)'!Print_Area</vt:lpstr>
      <vt:lpstr>'Coreflood A10 (F6)'!Print_Area</vt:lpstr>
      <vt:lpstr>'Coreflood SN7 (F7)'!Print_Area</vt:lpstr>
      <vt:lpstr>'Cret Contour (F9)'!Print_Area</vt:lpstr>
      <vt:lpstr>'IFT Data (F4)'!Print_Area</vt:lpstr>
      <vt:lpstr>Master_Data!Print_Area</vt:lpstr>
      <vt:lpstr>'Model Equations'!Print_Area</vt:lpstr>
      <vt:lpstr>'Phase Behavior (F3)'!Print_Area</vt:lpstr>
      <vt:lpstr>'Retention Screen (F8)'!Print_Area</vt:lpstr>
    </vt:vector>
  </TitlesOfParts>
  <Company>Khalifa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Imad A. Adel</dc:creator>
  <cp:lastModifiedBy>Imad Adel</cp:lastModifiedBy>
  <dcterms:created xsi:type="dcterms:W3CDTF">2026-05-20T17:12:46Z</dcterms:created>
  <dcterms:modified xsi:type="dcterms:W3CDTF">2026-08-06T17:46:53Z</dcterms:modified>
</cp:coreProperties>
</file>